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2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drawings/drawing3.xml" ContentType="application/vnd.openxmlformats-officedocument.drawing+xml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drawings/drawing4.xml" ContentType="application/vnd.openxmlformats-officedocument.drawing+xml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drawings/drawing5.xml" ContentType="application/vnd.openxmlformats-officedocument.drawing+xml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pple/Dropbox/Rising Fellow/Contractor Work/Word to Excel Conversion Job - Upwork Jennie Mae/Exam 9 Cookbook (Excel Files)/"/>
    </mc:Choice>
  </mc:AlternateContent>
  <xr:revisionPtr revIDLastSave="0" documentId="13_ncr:1_{15908962-278B-9944-83E2-B54B76A295A1}" xr6:coauthVersionLast="46" xr6:coauthVersionMax="46" xr10:uidLastSave="{00000000-0000-0000-0000-000000000000}"/>
  <bookViews>
    <workbookView xWindow="0" yWindow="460" windowWidth="18380" windowHeight="20640" xr2:uid="{00000000-000D-0000-FFFF-FFFF00000000}"/>
  </bookViews>
  <sheets>
    <sheet name="Butsic-Discrete EPD Ratio" sheetId="1" r:id="rId1"/>
    <sheet name="Butsic-Independent Lines" sheetId="17" r:id="rId2"/>
    <sheet name="Butsic-Continuous EPD Ratio" sheetId="18" r:id="rId3"/>
    <sheet name="Butsic-Multiperiod Time Horizon" sheetId="19" r:id="rId4"/>
    <sheet name="Butsic-Square Root Rule" sheetId="20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0" i="20" l="1"/>
  <c r="D44" i="20"/>
  <c r="D43" i="20"/>
  <c r="G77" i="19"/>
  <c r="G75" i="19"/>
  <c r="G73" i="19"/>
  <c r="C43" i="19"/>
  <c r="E43" i="19" s="1"/>
  <c r="G43" i="19" s="1"/>
  <c r="I43" i="19" s="1"/>
  <c r="G80" i="19" s="1"/>
  <c r="G38" i="19"/>
  <c r="G36" i="19"/>
  <c r="I35" i="19" s="1"/>
  <c r="D77" i="18"/>
  <c r="D76" i="18"/>
  <c r="D79" i="18" s="1"/>
  <c r="D75" i="18"/>
  <c r="D67" i="18"/>
  <c r="D61" i="18"/>
  <c r="E32" i="18"/>
  <c r="E27" i="18"/>
  <c r="D44" i="18" s="1"/>
  <c r="E24" i="18"/>
  <c r="C80" i="19" l="1"/>
  <c r="I37" i="19"/>
  <c r="E80" i="19"/>
  <c r="D97" i="17" l="1"/>
  <c r="D96" i="17"/>
  <c r="D93" i="17"/>
  <c r="D87" i="17"/>
  <c r="D84" i="17"/>
  <c r="D83" i="17"/>
  <c r="D82" i="17"/>
  <c r="D79" i="17"/>
  <c r="D71" i="17"/>
  <c r="D65" i="17"/>
  <c r="D55" i="17"/>
  <c r="D40" i="17"/>
  <c r="D39" i="17"/>
  <c r="D38" i="17"/>
  <c r="D37" i="17"/>
  <c r="D36" i="17"/>
  <c r="D49" i="17" s="1"/>
  <c r="D108" i="1"/>
  <c r="G102" i="1"/>
  <c r="D102" i="1"/>
  <c r="D96" i="1"/>
  <c r="D88" i="1"/>
  <c r="D77" i="1"/>
  <c r="D69" i="1"/>
  <c r="D68" i="1"/>
  <c r="D50" i="1"/>
  <c r="D58" i="1" s="1"/>
  <c r="D40" i="1"/>
  <c r="D33" i="1"/>
  <c r="G40" i="19"/>
  <c r="I41" i="19" l="1"/>
  <c r="I39" i="19"/>
  <c r="C38" i="19"/>
  <c r="E54" i="20"/>
  <c r="E57" i="20"/>
  <c r="E56" i="20"/>
  <c r="E55" i="20"/>
  <c r="E53" i="20"/>
  <c r="D47" i="20"/>
  <c r="D46" i="20"/>
  <c r="D45" i="20"/>
  <c r="D93" i="20" s="1"/>
  <c r="D79" i="20" l="1"/>
  <c r="D66" i="20"/>
  <c r="D94" i="20" s="1"/>
  <c r="C42" i="19"/>
  <c r="D37" i="19"/>
  <c r="C75" i="19"/>
  <c r="D39" i="19"/>
  <c r="D74" i="19" l="1"/>
  <c r="D76" i="19"/>
  <c r="F36" i="19"/>
  <c r="E42" i="19"/>
  <c r="D51" i="19"/>
  <c r="D46" i="18"/>
  <c r="D45" i="18"/>
  <c r="D48" i="18" s="1"/>
  <c r="C79" i="19"/>
  <c r="F38" i="19"/>
  <c r="H37" i="19" s="1"/>
  <c r="F40" i="19"/>
  <c r="D61" i="19" l="1"/>
  <c r="D90" i="19" s="1"/>
  <c r="D97" i="19" s="1"/>
  <c r="E103" i="19" s="1"/>
  <c r="F104" i="19" s="1"/>
  <c r="D52" i="19"/>
  <c r="G42" i="19"/>
  <c r="F75" i="19"/>
  <c r="F77" i="19"/>
  <c r="F73" i="19"/>
  <c r="E79" i="19"/>
  <c r="H39" i="19"/>
  <c r="H41" i="19"/>
  <c r="H35" i="19"/>
  <c r="I42" i="19" l="1"/>
  <c r="D53" i="19"/>
  <c r="D63" i="19" s="1"/>
  <c r="D62" i="19"/>
  <c r="G79" i="19"/>
</calcChain>
</file>

<file path=xl/sharedStrings.xml><?xml version="1.0" encoding="utf-8"?>
<sst xmlns="http://schemas.openxmlformats.org/spreadsheetml/2006/main" count="272" uniqueCount="212">
  <si>
    <t>a.</t>
  </si>
  <si>
    <t>b.</t>
  </si>
  <si>
    <t>Solution</t>
  </si>
  <si>
    <t>RF Butsic - Discrete EPD Ratio</t>
  </si>
  <si>
    <t>The incurred loss for the line has the following probability distribution for the year-end value:</t>
  </si>
  <si>
    <t>Loss</t>
  </si>
  <si>
    <t>Amount</t>
  </si>
  <si>
    <t>Probability</t>
  </si>
  <si>
    <t>Calculate the current EPD ratio and ratio of Capital-to-Expected Loss.</t>
  </si>
  <si>
    <t>Part a – Current EPD Ratio</t>
  </si>
  <si>
    <t>Calculate the expected loss for the line of business at the end of the period, t = 1.</t>
  </si>
  <si>
    <t>E [ L ] =</t>
  </si>
  <si>
    <t xml:space="preserve">• Assets are invested to earn a risk-free </t>
  </si>
  <si>
    <t>over the year</t>
  </si>
  <si>
    <t xml:space="preserve"> </t>
  </si>
  <si>
    <t xml:space="preserve">• The insurer targets a </t>
  </si>
  <si>
    <t>expected policyholder deficit ratio</t>
  </si>
  <si>
    <t>Calculate the assets at the end of the period, t = 1. In this case, the asset is riskless.</t>
  </si>
  <si>
    <t xml:space="preserve">An insurer has assets of </t>
  </si>
  <si>
    <t xml:space="preserve">supporting a line of business as of 1/1/2019. </t>
  </si>
  <si>
    <r>
      <t>A</t>
    </r>
    <r>
      <rPr>
        <b/>
        <vertAlign val="subscript"/>
        <sz val="12"/>
        <color theme="1"/>
        <rFont val="Calibri"/>
        <family val="2"/>
      </rPr>
      <t>t=1</t>
    </r>
    <r>
      <rPr>
        <b/>
        <sz val="12"/>
        <color theme="1"/>
        <rFont val="Calibri"/>
        <family val="2"/>
      </rPr>
      <t xml:space="preserve"> =</t>
    </r>
  </si>
  <si>
    <t>EPD =</t>
  </si>
  <si>
    <t xml:space="preserve">         There’s only a deficit when the loss is $17,000:</t>
  </si>
  <si>
    <t xml:space="preserve">Calculate the EPD ratio as a ratio of the EPD-to-Expected Loss. </t>
  </si>
  <si>
    <t>EPD Ratio =</t>
  </si>
  <si>
    <t>Calculate the Capital-to-Expected Loss ratio, using the Assets and Expected loss at t = 0.</t>
  </si>
  <si>
    <t>Capital =</t>
  </si>
  <si>
    <t>C/L =</t>
  </si>
  <si>
    <t>Part b – Capital Necessary to Target an EPD Ratio</t>
  </si>
  <si>
    <t>Solve for the EPD necessary to hit the EPD target ratio.</t>
  </si>
  <si>
    <t>→ Assumption Holds</t>
  </si>
  <si>
    <t>If assets have a rate of return, solve for the assets necessary at t = 0 to hit the target EPD ratio.</t>
  </si>
  <si>
    <t>C' =</t>
  </si>
  <si>
    <t>RF Butsic - Discrete EPD Ratio of Independent Lines</t>
  </si>
  <si>
    <t>Given the following information for two insurers that write single lines of business:</t>
  </si>
  <si>
    <t>Loss Amount</t>
  </si>
  <si>
    <t>• The lines of business of the insurers are independent</t>
  </si>
  <si>
    <r>
      <t>→ If Loss</t>
    </r>
    <r>
      <rPr>
        <vertAlign val="subscript"/>
        <sz val="12"/>
        <color theme="1"/>
        <rFont val="Calibri"/>
        <family val="2"/>
      </rPr>
      <t>i</t>
    </r>
    <r>
      <rPr>
        <sz val="12"/>
        <color theme="1"/>
        <rFont val="Calibri"/>
        <family val="2"/>
      </rPr>
      <t xml:space="preserve"> and Loss</t>
    </r>
    <r>
      <rPr>
        <vertAlign val="subscript"/>
        <sz val="12"/>
        <color theme="1"/>
        <rFont val="Calibri"/>
        <family val="2"/>
      </rPr>
      <t>j</t>
    </r>
    <r>
      <rPr>
        <sz val="12"/>
        <color theme="1"/>
        <rFont val="Calibri"/>
        <family val="2"/>
      </rPr>
      <t xml:space="preserve"> are independent</t>
    </r>
  </si>
  <si>
    <t>Joint Loss Amount</t>
  </si>
  <si>
    <t>E[Loss] =</t>
  </si>
  <si>
    <t>Calculate the EPD necessary to hit the target EPD ratio.</t>
  </si>
  <si>
    <t xml:space="preserve">Calculate the decrease in total capital to maintain a 2% EPD ratio if the insurers merge and the two lines are joined </t>
  </si>
  <si>
    <t>together. Also, calculate the joint capital-to-expected loss ratio.</t>
  </si>
  <si>
    <t>Expected Policyholder Deficit.</t>
  </si>
  <si>
    <r>
      <t>Both</t>
    </r>
    <r>
      <rPr>
        <sz val="11"/>
        <color theme="1"/>
        <rFont val="Calibri"/>
        <family val="2"/>
      </rPr>
      <t xml:space="preserve"> </t>
    </r>
    <r>
      <rPr>
        <sz val="12"/>
        <color theme="1"/>
        <rFont val="Calibri"/>
        <family val="2"/>
      </rPr>
      <t>insurers</t>
    </r>
    <r>
      <rPr>
        <sz val="10"/>
        <color theme="1"/>
        <rFont val="Calibri"/>
        <family val="2"/>
      </rPr>
      <t xml:space="preserve"> </t>
    </r>
    <r>
      <rPr>
        <sz val="12"/>
        <color theme="1"/>
        <rFont val="Calibri"/>
        <family val="2"/>
      </rPr>
      <t>currently</t>
    </r>
    <r>
      <rPr>
        <sz val="9"/>
        <color theme="1"/>
        <rFont val="Calibri"/>
        <family val="2"/>
      </rPr>
      <t xml:space="preserve"> </t>
    </r>
    <r>
      <rPr>
        <sz val="12"/>
        <color theme="1"/>
        <rFont val="Calibri"/>
        <family val="2"/>
      </rPr>
      <t>hold</t>
    </r>
    <r>
      <rPr>
        <sz val="10"/>
        <color theme="1"/>
        <rFont val="Calibri"/>
        <family val="2"/>
      </rPr>
      <t xml:space="preserve"> </t>
    </r>
    <r>
      <rPr>
        <sz val="12"/>
        <color theme="1"/>
        <rFont val="Calibri"/>
        <family val="2"/>
      </rPr>
      <t>enough</t>
    </r>
    <r>
      <rPr>
        <sz val="10"/>
        <color theme="1"/>
        <rFont val="Calibri"/>
        <family val="2"/>
      </rPr>
      <t xml:space="preserve"> </t>
    </r>
    <r>
      <rPr>
        <sz val="12"/>
        <color theme="1"/>
        <rFont val="Calibri"/>
        <family val="2"/>
      </rPr>
      <t>capital</t>
    </r>
    <r>
      <rPr>
        <sz val="10"/>
        <color theme="1"/>
        <rFont val="Calibri"/>
        <family val="2"/>
      </rPr>
      <t xml:space="preserve"> </t>
    </r>
    <r>
      <rPr>
        <sz val="12"/>
        <color theme="1"/>
        <rFont val="Calibri"/>
        <family val="2"/>
      </rPr>
      <t>to</t>
    </r>
    <r>
      <rPr>
        <sz val="10"/>
        <color theme="1"/>
        <rFont val="Calibri"/>
        <family val="2"/>
      </rPr>
      <t xml:space="preserve"> </t>
    </r>
    <r>
      <rPr>
        <sz val="12"/>
        <color theme="1"/>
        <rFont val="Calibri"/>
        <family val="2"/>
      </rPr>
      <t>maintain</t>
    </r>
    <r>
      <rPr>
        <sz val="10"/>
        <color theme="1"/>
        <rFont val="Calibri"/>
        <family val="2"/>
      </rPr>
      <t xml:space="preserve"> </t>
    </r>
    <r>
      <rPr>
        <sz val="12"/>
        <color theme="1"/>
        <rFont val="Calibri"/>
        <family val="2"/>
      </rPr>
      <t xml:space="preserve">a </t>
    </r>
  </si>
  <si>
    <t>• Assets are held risk-free with rate of return of</t>
  </si>
  <si>
    <t>Scenario: 18,000 loss causes deficit</t>
  </si>
  <si>
    <t>A =</t>
  </si>
  <si>
    <t>Scenario: 14,000 or 18,000 loss causes deficit</t>
  </si>
  <si>
    <t>→ Assumption holds</t>
  </si>
  <si>
    <t>Violates Assumption</t>
  </si>
  <si>
    <r>
      <t>C</t>
    </r>
    <r>
      <rPr>
        <b/>
        <vertAlign val="subscript"/>
        <sz val="12"/>
        <color theme="1"/>
        <rFont val="Calibri"/>
        <family val="2"/>
      </rPr>
      <t>joint</t>
    </r>
    <r>
      <rPr>
        <b/>
        <sz val="12"/>
        <color theme="1"/>
        <rFont val="Calibri"/>
        <family val="2"/>
      </rPr>
      <t xml:space="preserve"> =</t>
    </r>
  </si>
  <si>
    <t>Decrease =</t>
  </si>
  <si>
    <r>
      <t>C</t>
    </r>
    <r>
      <rPr>
        <vertAlign val="subscript"/>
        <sz val="12"/>
        <color theme="1"/>
        <rFont val="Calibri"/>
        <family val="2"/>
      </rPr>
      <t>joint</t>
    </r>
    <r>
      <rPr>
        <sz val="12"/>
        <color theme="1"/>
        <rFont val="Calibri"/>
        <family val="2"/>
      </rPr>
      <t xml:space="preserve"> - (C</t>
    </r>
    <r>
      <rPr>
        <vertAlign val="subscript"/>
        <sz val="12"/>
        <color theme="1"/>
        <rFont val="Calibri"/>
        <family val="2"/>
      </rPr>
      <t>A</t>
    </r>
    <r>
      <rPr>
        <sz val="12"/>
        <color theme="1"/>
        <rFont val="Calibri"/>
        <family val="2"/>
      </rPr>
      <t xml:space="preserve"> + C</t>
    </r>
    <r>
      <rPr>
        <vertAlign val="subscript"/>
        <sz val="12"/>
        <color theme="1"/>
        <rFont val="Calibri"/>
        <family val="2"/>
      </rPr>
      <t>B</t>
    </r>
    <r>
      <rPr>
        <sz val="12"/>
        <color theme="1"/>
        <rFont val="Calibri"/>
        <family val="2"/>
      </rPr>
      <t>)</t>
    </r>
  </si>
  <si>
    <t>Total current capital for the standalone insurers:</t>
  </si>
  <si>
    <r>
      <t>C</t>
    </r>
    <r>
      <rPr>
        <vertAlign val="subscript"/>
        <sz val="12"/>
        <color theme="1"/>
        <rFont val="Calibri"/>
        <family val="2"/>
      </rPr>
      <t>A</t>
    </r>
    <r>
      <rPr>
        <sz val="12"/>
        <color theme="1"/>
        <rFont val="Calibri"/>
        <family val="2"/>
      </rPr>
      <t xml:space="preserve"> =</t>
    </r>
  </si>
  <si>
    <r>
      <t>C</t>
    </r>
    <r>
      <rPr>
        <vertAlign val="subscript"/>
        <sz val="12"/>
        <color theme="1"/>
        <rFont val="Calibri"/>
        <family val="2"/>
      </rPr>
      <t>B</t>
    </r>
    <r>
      <rPr>
        <sz val="12"/>
        <color theme="1"/>
        <rFont val="Calibri"/>
        <family val="2"/>
      </rPr>
      <t xml:space="preserve"> =</t>
    </r>
  </si>
  <si>
    <t xml:space="preserve">Insurer A has assets of </t>
  </si>
  <si>
    <t>to support unpaid losses  with the following distribution:</t>
  </si>
  <si>
    <t xml:space="preserve">Insurer B has assets of </t>
  </si>
  <si>
    <t>to support unpaid losses with the following distribution:</t>
  </si>
  <si>
    <r>
      <t>C</t>
    </r>
    <r>
      <rPr>
        <b/>
        <vertAlign val="subscript"/>
        <sz val="12"/>
        <color theme="1"/>
        <rFont val="Calibri"/>
        <family val="2"/>
      </rPr>
      <t xml:space="preserve">A </t>
    </r>
    <r>
      <rPr>
        <b/>
        <sz val="12"/>
        <color theme="1"/>
        <rFont val="Calibri"/>
        <family val="2"/>
      </rPr>
      <t>+ C</t>
    </r>
    <r>
      <rPr>
        <b/>
        <vertAlign val="subscript"/>
        <sz val="12"/>
        <color theme="1"/>
        <rFont val="Calibri"/>
        <family val="2"/>
      </rPr>
      <t>B</t>
    </r>
    <r>
      <rPr>
        <b/>
        <sz val="12"/>
        <color theme="1"/>
        <rFont val="Calibri"/>
        <family val="2"/>
      </rPr>
      <t xml:space="preserve"> =</t>
    </r>
  </si>
  <si>
    <t xml:space="preserve">       Note: Separately, insurers A and B have much higher Capital-to-Expected </t>
  </si>
  <si>
    <t xml:space="preserve">       Loss ratios, so the joint C/L ratio drops considerably:</t>
  </si>
  <si>
    <t>RF Butsic - Continuous EPD Ratio – Normal Distribution</t>
  </si>
  <si>
    <t xml:space="preserve">Calculate the EPD ratio for the insurer. </t>
  </si>
  <si>
    <t>Part a –Normally Distributed Loss Liability</t>
  </si>
  <si>
    <t>Calculate c, the ratio of capital-to-expected loss.</t>
  </si>
  <si>
    <t>C =</t>
  </si>
  <si>
    <t xml:space="preserve">Losses are normally distributed with a mean of </t>
  </si>
  <si>
    <t xml:space="preserve">and standard deviation of </t>
  </si>
  <si>
    <t xml:space="preserve">supporting a line of business. Assets are held in a liquid account and </t>
  </si>
  <si>
    <t xml:space="preserve">receive a rate of return of </t>
  </si>
  <si>
    <t xml:space="preserve">Assume instead that the loss liability is a fixed $12M loss and the asset value is a normally distributed random variable </t>
  </si>
  <si>
    <t>with a mean of $15M and standard deviation of $5M. Calculate the EPD ratio under these assumptions.</t>
  </si>
  <si>
    <t>c =</t>
  </si>
  <si>
    <t>Calculate k, the coefficient of variation of losses.</t>
  </si>
  <si>
    <t>k=</t>
  </si>
  <si>
    <r>
      <t>EPD Ratio</t>
    </r>
    <r>
      <rPr>
        <b/>
        <vertAlign val="subscript"/>
        <sz val="12"/>
        <color theme="1"/>
        <rFont val="Calibri"/>
        <family val="2"/>
      </rPr>
      <t>L</t>
    </r>
    <r>
      <rPr>
        <b/>
        <sz val="12"/>
        <color theme="1"/>
        <rFont val="Calibri"/>
        <family val="2"/>
      </rPr>
      <t xml:space="preserve"> =</t>
    </r>
  </si>
  <si>
    <t>-c/k =</t>
  </si>
  <si>
    <t>Part b –Normally Distributed Asset</t>
  </si>
  <si>
    <r>
      <t>Calculate c</t>
    </r>
    <r>
      <rPr>
        <b/>
        <vertAlign val="subscript"/>
        <sz val="12"/>
        <color theme="1"/>
        <rFont val="Calibri"/>
        <family val="2"/>
      </rPr>
      <t>A</t>
    </r>
    <r>
      <rPr>
        <b/>
        <sz val="12"/>
        <color theme="1"/>
        <rFont val="Calibri"/>
        <family val="2"/>
      </rPr>
      <t>, the ratio of capital-to-assets.</t>
    </r>
  </si>
  <si>
    <r>
      <t>c</t>
    </r>
    <r>
      <rPr>
        <b/>
        <vertAlign val="subscript"/>
        <sz val="12"/>
        <color theme="1"/>
        <rFont val="Calibri"/>
        <family val="2"/>
      </rPr>
      <t>A</t>
    </r>
    <r>
      <rPr>
        <b/>
        <sz val="12"/>
        <color theme="1"/>
        <rFont val="Calibri"/>
        <family val="2"/>
      </rPr>
      <t xml:space="preserve"> =</t>
    </r>
  </si>
  <si>
    <r>
      <t>k</t>
    </r>
    <r>
      <rPr>
        <b/>
        <vertAlign val="subscript"/>
        <sz val="12"/>
        <color theme="1"/>
        <rFont val="Calibri"/>
        <family val="2"/>
      </rPr>
      <t>A</t>
    </r>
    <r>
      <rPr>
        <b/>
        <sz val="12"/>
        <color theme="1"/>
        <rFont val="Calibri"/>
        <family val="2"/>
      </rPr>
      <t xml:space="preserve"> =</t>
    </r>
  </si>
  <si>
    <r>
      <t>Calculate k</t>
    </r>
    <r>
      <rPr>
        <b/>
        <vertAlign val="subscript"/>
        <sz val="12"/>
        <color theme="1"/>
        <rFont val="Calibri"/>
        <family val="2"/>
      </rPr>
      <t>A</t>
    </r>
    <r>
      <rPr>
        <b/>
        <sz val="12"/>
        <color theme="1"/>
        <rFont val="Calibri"/>
        <family val="2"/>
      </rPr>
      <t>, the coefficient of variation of the assets.</t>
    </r>
  </si>
  <si>
    <r>
      <t>-c</t>
    </r>
    <r>
      <rPr>
        <vertAlign val="subscript"/>
        <sz val="12"/>
        <color theme="1"/>
        <rFont val="Calibri"/>
        <family val="2"/>
      </rPr>
      <t>A</t>
    </r>
    <r>
      <rPr>
        <sz val="12"/>
        <color theme="1"/>
        <rFont val="Calibri"/>
        <family val="2"/>
      </rPr>
      <t xml:space="preserve"> / k</t>
    </r>
    <r>
      <rPr>
        <vertAlign val="subscript"/>
        <sz val="12"/>
        <color theme="1"/>
        <rFont val="Calibri"/>
        <family val="2"/>
      </rPr>
      <t>A</t>
    </r>
    <r>
      <rPr>
        <sz val="12"/>
        <color theme="1"/>
        <rFont val="Calibri"/>
        <family val="2"/>
      </rPr>
      <t xml:space="preserve"> =</t>
    </r>
  </si>
  <si>
    <r>
      <t>EPD Ratio</t>
    </r>
    <r>
      <rPr>
        <b/>
        <vertAlign val="subscript"/>
        <sz val="12"/>
        <color theme="1"/>
        <rFont val="Calibri"/>
        <family val="2"/>
      </rPr>
      <t>A</t>
    </r>
    <r>
      <rPr>
        <b/>
        <sz val="12"/>
        <color theme="1"/>
        <rFont val="Calibri"/>
        <family val="2"/>
      </rPr>
      <t xml:space="preserve"> =</t>
    </r>
  </si>
  <si>
    <t xml:space="preserve">Calculate the EPD ratio using the fixed asset and normally distributed loss formula. Use the necessary PDF and CDF </t>
  </si>
  <si>
    <t>values from the standard normal distribution.</t>
  </si>
  <si>
    <t xml:space="preserve">Calculate the EPD ratio using the fixed liability and normally distributed asset formula. Use the necessary PDF and CDF </t>
  </si>
  <si>
    <t>Calculate the joint distribution of the combined lines. If the distributions are independent, multiply the probabilities</t>
  </si>
  <si>
    <t>together to find the probabilities of each combined loss amount.</t>
  </si>
  <si>
    <t xml:space="preserve">Calculate the expected loss for the combined loss. Use either the joint distribution or add the expected loss of </t>
  </si>
  <si>
    <t>the two sub-lines.</t>
  </si>
  <si>
    <t xml:space="preserve">Solve for the assets needed at the period end in order to hit the EPD. Start with the scenario where only the greatest </t>
  </si>
  <si>
    <t>loss (or lowest asset amount) results in a deficit. Then, work backwards if this scenario doesn’t hit the EPD.</t>
  </si>
  <si>
    <t xml:space="preserve">Calculate the capital needed to support the joint business and solve for the decrease in total capital compared to </t>
  </si>
  <si>
    <t>the sum of the capital for the standalone lines of business.</t>
  </si>
  <si>
    <t xml:space="preserve">Calculate the additional capital needed as of 1/1/2019 so that the insurer hits the target EPD ratio and the new </t>
  </si>
  <si>
    <t>ratio of Capital-to-Expected Loss.</t>
  </si>
  <si>
    <t xml:space="preserve">Calculate the current expected policyholder deficit (EPD) as the sum product of the probability times the deficit. </t>
  </si>
  <si>
    <t xml:space="preserve">Only the deficit scenarios, where the liabilities exceed the assets, add to the EPD. </t>
  </si>
  <si>
    <t xml:space="preserve">Solve for the assets needed at the period end, t = 1, in order to hit the EPD. Start with the scenario where only </t>
  </si>
  <si>
    <t xml:space="preserve">the greatest loss (or lowest asset amount) results in a deficit. Then, work backwards if this scenario doesn’t </t>
  </si>
  <si>
    <t>hit the EPD.</t>
  </si>
  <si>
    <t xml:space="preserve">Solve for the additional capital needed at t = 0 to hit the target EPD ratio. This is the difference between the </t>
  </si>
  <si>
    <t>current capital given in the problem and the assets necessary at t = 0.</t>
  </si>
  <si>
    <t>C' - C =</t>
  </si>
  <si>
    <t>C' - C</t>
  </si>
  <si>
    <t>Additional Capital =</t>
  </si>
  <si>
    <t>RF Butsic - Multi-Period Time Horizon</t>
  </si>
  <si>
    <t>Given the following as of 12/31/2018:</t>
  </si>
  <si>
    <t>• Loss payment will occur at 12/31/2021</t>
  </si>
  <si>
    <t>• Assets earn a fixed 3% per year</t>
  </si>
  <si>
    <t>The loss reserve estimate is re-evaluated at the end of each year.</t>
  </si>
  <si>
    <t>Part a – EPD Ratios over a Multi-Period Time Horizon</t>
  </si>
  <si>
    <t xml:space="preserve">Calculate the asset value and the expected loss at the end of each period. </t>
  </si>
  <si>
    <t>Part b – Capital Adjustments to Maintain a Constant 1-year EPD Ratio</t>
  </si>
  <si>
    <t>Calculate the EPD necessary to maintain the 1-year EPD ratio.</t>
  </si>
  <si>
    <r>
      <rPr>
        <b/>
        <sz val="12"/>
        <color theme="1"/>
        <rFont val="Calibri"/>
        <family val="2"/>
      </rPr>
      <t xml:space="preserve">Note: </t>
    </r>
    <r>
      <rPr>
        <sz val="12"/>
        <color theme="1"/>
        <rFont val="Calibri"/>
        <family val="2"/>
      </rPr>
      <t>We want to maintain the 1-year EPD ratio from before, which was 0.85%.</t>
    </r>
  </si>
  <si>
    <t>Calculate the assets needed to hit the 1-year EPD at t = 2.</t>
  </si>
  <si>
    <t>RF Butsic - Square Root Rule</t>
  </si>
  <si>
    <t>An insurer is evaluating its total required capital given the following:</t>
  </si>
  <si>
    <t>Risk Element</t>
  </si>
  <si>
    <t>($000,000)</t>
  </si>
  <si>
    <t>Capital Ratio</t>
  </si>
  <si>
    <t>Stocks</t>
  </si>
  <si>
    <t>Bonds</t>
  </si>
  <si>
    <t>Loss Reserve</t>
  </si>
  <si>
    <t>Unearned Prem. Reserve (UPR)</t>
  </si>
  <si>
    <t>Affiliates</t>
  </si>
  <si>
    <t>Below are the assumed non-zero correlation coefficients for the risk element pairs:</t>
  </si>
  <si>
    <t>Correlated Risk Elements</t>
  </si>
  <si>
    <t>Correlation Coefficient</t>
  </si>
  <si>
    <t>Stocks - Affiliates</t>
  </si>
  <si>
    <t>Affiliates – Loss Reserve</t>
  </si>
  <si>
    <t>Stocks - Bonds</t>
  </si>
  <si>
    <t>Bonds – Loss Reserve</t>
  </si>
  <si>
    <t>Bonds - UPR</t>
  </si>
  <si>
    <t>Calculate the total required capital for the insurer using the square root rule.</t>
  </si>
  <si>
    <t>Part a – Square Root Rule</t>
  </si>
  <si>
    <t xml:space="preserve">Multiply the amount by the capital ratio for each risk element to calculate the risk-based capital. </t>
  </si>
  <si>
    <t>RBC</t>
  </si>
  <si>
    <t>UPR</t>
  </si>
  <si>
    <t xml:space="preserve">Affiliates </t>
  </si>
  <si>
    <t>Part b – Calculating the Capital under Full Correlation or Full Independence</t>
  </si>
  <si>
    <t>Full correlation between risk elements:</t>
  </si>
  <si>
    <t>Independence between risk elements:</t>
  </si>
  <si>
    <t>of the previous reserve estimate.</t>
  </si>
  <si>
    <t xml:space="preserve">• At each evaluation, the loss reserve estimate has an equal probability of increasing or decreasing by </t>
  </si>
  <si>
    <t xml:space="preserve">• An insurer has an initial asset value of </t>
  </si>
  <si>
    <t xml:space="preserve">• The initial unbiased loss reserve is </t>
  </si>
  <si>
    <t xml:space="preserve">Show the progression of possible reserve values with their probabilities and calculate the EPD ratio if the loss is paid </t>
  </si>
  <si>
    <t>or the insurer is liquidated at each year-end.</t>
  </si>
  <si>
    <t xml:space="preserve">If the estimated loss reserve falls by 15% at the end of year 1 (12/31/2019), calculate the adjustment to assets </t>
  </si>
  <si>
    <t>required to maintain the same 1-year EPD ratio as the 1-year EPD ratio in part a.</t>
  </si>
  <si>
    <t xml:space="preserve">Show the progression of possible reserve values at the end of each year based on the probability of increasing or </t>
  </si>
  <si>
    <t>decreasing each year (below step 2). Show the probabilities for each value along the way.</t>
  </si>
  <si>
    <t xml:space="preserve">Calculate the EPD at the end of each period. Only the deficit scenarios (shown in bold in the progression), where </t>
  </si>
  <si>
    <t xml:space="preserve">the liabilities exceed the assets, add to the EPD. </t>
  </si>
  <si>
    <t xml:space="preserve">Update the progression of possible reserve values and the new expected losses at each year-end given the </t>
  </si>
  <si>
    <t>updated information.</t>
  </si>
  <si>
    <r>
      <rPr>
        <b/>
        <sz val="12"/>
        <color theme="1"/>
        <rFont val="Calibri"/>
        <family val="2"/>
      </rPr>
      <t>Note:</t>
    </r>
    <r>
      <rPr>
        <sz val="12"/>
        <color theme="1"/>
        <rFont val="Calibri"/>
        <family val="2"/>
      </rPr>
      <t xml:space="preserve"> By the end of year 1 (12/31/2019) the actual loss reserve estimate dropped by 15% and the expected loss is </t>
    </r>
  </si>
  <si>
    <t xml:space="preserve">now $8,500. We update the progression tree showing the remaining possible scenarios for the ends of years 2 and 3. </t>
  </si>
  <si>
    <t xml:space="preserve">Calculate the assets needed at the start of the current period (t = 1) by discounting with the rate of return for the </t>
  </si>
  <si>
    <t xml:space="preserve">All risk elements are assumed to be lognormally distributed. Capital ratios were calculated for each risk element </t>
  </si>
  <si>
    <t xml:space="preserve">to target a </t>
  </si>
  <si>
    <t>EPD ratio.</t>
  </si>
  <si>
    <t xml:space="preserve">Calculate the difference between the required capital from part a and the required capital if all risk elements were </t>
  </si>
  <si>
    <t>either assumed to be fully correlated or fully independent between each other.</t>
  </si>
  <si>
    <t xml:space="preserve">Modify the correlations to reflect whether the elements are on the same side or opposite side of the balance sheet. </t>
  </si>
  <si>
    <t>For each Asset-Liability pair, switch the sign of the correlation.</t>
  </si>
  <si>
    <t xml:space="preserve">Calculate the total risk capital as the square root of the sum of squared capital amounts and the sum over the </t>
  </si>
  <si>
    <t xml:space="preserve">correlated items. </t>
  </si>
  <si>
    <t xml:space="preserve">Calculate the total risk capital if all risk elements are fully correlated by summing up the risk-based capital for </t>
  </si>
  <si>
    <t>each risk element.</t>
  </si>
  <si>
    <t xml:space="preserve">Calculate the required capital if all risk elements are fully independent as the square root of the sum of the </t>
  </si>
  <si>
    <t>squared risk-based capital for each risk element.</t>
  </si>
  <si>
    <r>
      <rPr>
        <sz val="9"/>
        <color theme="1"/>
        <rFont val="Calibri"/>
        <family val="2"/>
      </rPr>
      <t>←</t>
    </r>
    <r>
      <rPr>
        <sz val="12"/>
        <color theme="1"/>
        <rFont val="Calibri"/>
        <family val="2"/>
      </rPr>
      <t xml:space="preserve"> sign switched</t>
    </r>
  </si>
  <si>
    <r>
      <t xml:space="preserve">The required capital of 52.3M is </t>
    </r>
    <r>
      <rPr>
        <b/>
        <sz val="12"/>
        <color theme="1"/>
        <rFont val="Calibri"/>
        <family val="2"/>
      </rPr>
      <t>15.5M lower</t>
    </r>
    <r>
      <rPr>
        <sz val="12"/>
        <color theme="1"/>
        <rFont val="Calibri"/>
        <family val="2"/>
      </rPr>
      <t>.</t>
    </r>
  </si>
  <si>
    <r>
      <t xml:space="preserve">The required capital of 52.3M is </t>
    </r>
    <r>
      <rPr>
        <b/>
        <sz val="12"/>
        <color theme="1"/>
        <rFont val="Calibri"/>
        <family val="2"/>
      </rPr>
      <t>1.8M higher.</t>
    </r>
  </si>
  <si>
    <t>Time</t>
  </si>
  <si>
    <t>E[Loss]</t>
  </si>
  <si>
    <t>Asset</t>
  </si>
  <si>
    <t>Now (0)</t>
  </si>
  <si>
    <r>
      <t>EPD</t>
    </r>
    <r>
      <rPr>
        <b/>
        <vertAlign val="subscript"/>
        <sz val="12"/>
        <color theme="1"/>
        <rFont val="Calibri"/>
        <family val="2"/>
      </rPr>
      <t>t=1</t>
    </r>
    <r>
      <rPr>
        <b/>
        <sz val="12"/>
        <color theme="1"/>
        <rFont val="Calibri"/>
        <family val="2"/>
      </rPr>
      <t xml:space="preserve"> =</t>
    </r>
  </si>
  <si>
    <r>
      <t>EPD</t>
    </r>
    <r>
      <rPr>
        <b/>
        <vertAlign val="subscript"/>
        <sz val="12"/>
        <color theme="1"/>
        <rFont val="Calibri"/>
        <family val="2"/>
      </rPr>
      <t>t=2</t>
    </r>
    <r>
      <rPr>
        <b/>
        <sz val="12"/>
        <color theme="1"/>
        <rFont val="Calibri"/>
        <family val="2"/>
      </rPr>
      <t xml:space="preserve"> =</t>
    </r>
  </si>
  <si>
    <r>
      <t>EPD</t>
    </r>
    <r>
      <rPr>
        <b/>
        <vertAlign val="subscript"/>
        <sz val="12"/>
        <color theme="1"/>
        <rFont val="Calibri"/>
        <family val="2"/>
      </rPr>
      <t>t=3</t>
    </r>
    <r>
      <rPr>
        <b/>
        <sz val="12"/>
        <color theme="1"/>
        <rFont val="Calibri"/>
        <family val="2"/>
      </rPr>
      <t xml:space="preserve"> =</t>
    </r>
  </si>
  <si>
    <r>
      <t>EPD Ratio</t>
    </r>
    <r>
      <rPr>
        <b/>
        <vertAlign val="subscript"/>
        <sz val="12"/>
        <color theme="1"/>
        <rFont val="Calibri"/>
        <family val="2"/>
      </rPr>
      <t>t=1</t>
    </r>
    <r>
      <rPr>
        <b/>
        <sz val="12"/>
        <color theme="1"/>
        <rFont val="Calibri"/>
        <family val="2"/>
      </rPr>
      <t xml:space="preserve"> =</t>
    </r>
  </si>
  <si>
    <r>
      <t>EPD Ratio</t>
    </r>
    <r>
      <rPr>
        <b/>
        <vertAlign val="subscript"/>
        <sz val="12"/>
        <color theme="1"/>
        <rFont val="Calibri"/>
        <family val="2"/>
      </rPr>
      <t>t=2</t>
    </r>
    <r>
      <rPr>
        <b/>
        <sz val="12"/>
        <color theme="1"/>
        <rFont val="Calibri"/>
        <family val="2"/>
      </rPr>
      <t xml:space="preserve"> =</t>
    </r>
  </si>
  <si>
    <r>
      <t>EPD Ratio</t>
    </r>
    <r>
      <rPr>
        <b/>
        <vertAlign val="subscript"/>
        <sz val="12"/>
        <color theme="1"/>
        <rFont val="Calibri"/>
        <family val="2"/>
      </rPr>
      <t>t=3</t>
    </r>
    <r>
      <rPr>
        <b/>
        <sz val="12"/>
        <color theme="1"/>
        <rFont val="Calibri"/>
        <family val="2"/>
      </rPr>
      <t xml:space="preserve"> =</t>
    </r>
  </si>
  <si>
    <t>Now (1)</t>
  </si>
  <si>
    <r>
      <t>Assets</t>
    </r>
    <r>
      <rPr>
        <b/>
        <vertAlign val="subscript"/>
        <sz val="12"/>
        <color theme="1"/>
        <rFont val="Calibri"/>
        <family val="2"/>
      </rPr>
      <t>t=2</t>
    </r>
    <r>
      <rPr>
        <b/>
        <sz val="12"/>
        <color theme="1"/>
        <rFont val="Calibri"/>
        <family val="2"/>
      </rPr>
      <t xml:space="preserve"> =</t>
    </r>
  </si>
  <si>
    <r>
      <t>Assets</t>
    </r>
    <r>
      <rPr>
        <b/>
        <vertAlign val="subscript"/>
        <sz val="12"/>
        <color theme="1"/>
        <rFont val="Calibri"/>
        <family val="2"/>
      </rPr>
      <t>t=1,needed</t>
    </r>
    <r>
      <rPr>
        <b/>
        <sz val="12"/>
        <color theme="1"/>
        <rFont val="Calibri"/>
        <family val="2"/>
      </rPr>
      <t xml:space="preserve"> - Assets</t>
    </r>
    <r>
      <rPr>
        <b/>
        <vertAlign val="subscript"/>
        <sz val="12"/>
        <color theme="1"/>
        <rFont val="Calibri"/>
        <family val="2"/>
      </rPr>
      <t>t=1,actual</t>
    </r>
    <r>
      <rPr>
        <b/>
        <sz val="12"/>
        <color theme="1"/>
        <rFont val="Calibri"/>
        <family val="2"/>
      </rPr>
      <t xml:space="preserve"> =</t>
    </r>
  </si>
  <si>
    <r>
      <t>Assets</t>
    </r>
    <r>
      <rPr>
        <b/>
        <vertAlign val="subscript"/>
        <sz val="12"/>
        <color theme="1"/>
        <rFont val="Calibri"/>
        <family val="2"/>
        <scheme val="minor"/>
      </rPr>
      <t>t=1,</t>
    </r>
    <r>
      <rPr>
        <b/>
        <sz val="12"/>
        <color theme="1"/>
        <rFont val="Calibri"/>
        <family val="2"/>
        <scheme val="minor"/>
      </rPr>
      <t>needed =</t>
    </r>
  </si>
  <si>
    <t xml:space="preserve">assets. The difference between the actual assets at t = 1 ($11,330) and the necessary assets to maintain the EPD </t>
  </si>
  <si>
    <t>ratio is the amount of capital that can be shed (or must be raised).</t>
  </si>
  <si>
    <t>As of 12/31/2019, since the loss reserve estimate dropped to $8,500, the assets can be decreased by $1,980</t>
  </si>
  <si>
    <t xml:space="preserve"> to $9,350.</t>
  </si>
  <si>
    <r>
      <t>The new probabilities reflect that it’s now 12/31/2019 and now Loss Reserve</t>
    </r>
    <r>
      <rPr>
        <vertAlign val="subscript"/>
        <sz val="12"/>
        <color theme="1"/>
        <rFont val="Calibri"/>
        <family val="2"/>
      </rPr>
      <t>t=1</t>
    </r>
    <r>
      <rPr>
        <sz val="12"/>
        <color theme="1"/>
        <rFont val="Calibri"/>
        <family val="2"/>
      </rPr>
      <t xml:space="preserve"> = $8,500.</t>
    </r>
  </si>
  <si>
    <r>
      <t>A</t>
    </r>
    <r>
      <rPr>
        <b/>
        <vertAlign val="subscript"/>
        <sz val="12"/>
        <color theme="1"/>
        <rFont val="Calibri"/>
        <family val="2"/>
      </rPr>
      <t>0</t>
    </r>
    <r>
      <rPr>
        <b/>
        <sz val="12"/>
        <color theme="1"/>
        <rFont val="Calibri"/>
        <family val="2"/>
      </rPr>
      <t xml:space="preserve"> =</t>
    </r>
  </si>
  <si>
    <t>Scenario where only $17,000 loss causes deficit</t>
  </si>
  <si>
    <r>
      <t>C/L</t>
    </r>
    <r>
      <rPr>
        <b/>
        <vertAlign val="subscript"/>
        <sz val="12"/>
        <color theme="1"/>
        <rFont val="Calibri (Body)"/>
      </rPr>
      <t>A</t>
    </r>
    <r>
      <rPr>
        <b/>
        <sz val="12"/>
        <color theme="1"/>
        <rFont val="Calibri (Body)"/>
      </rPr>
      <t xml:space="preserve"> =</t>
    </r>
  </si>
  <si>
    <r>
      <t>C/L</t>
    </r>
    <r>
      <rPr>
        <b/>
        <vertAlign val="subscript"/>
        <sz val="12"/>
        <color theme="1"/>
        <rFont val="Calibri (Body)"/>
      </rPr>
      <t>B</t>
    </r>
    <r>
      <rPr>
        <b/>
        <sz val="12"/>
        <color theme="1"/>
        <rFont val="Calibri (Body)"/>
      </rPr>
      <t xml:space="preserve"> =</t>
    </r>
  </si>
  <si>
    <t>Modified ρ</t>
  </si>
  <si>
    <r>
      <t xml:space="preserve">    </t>
    </r>
    <r>
      <rPr>
        <b/>
        <sz val="12"/>
        <color theme="1"/>
        <rFont val="Calibri"/>
        <family val="2"/>
      </rPr>
      <t xml:space="preserve">     Note:</t>
    </r>
    <r>
      <rPr>
        <sz val="12"/>
        <color theme="1"/>
        <rFont val="Calibri"/>
        <family val="2"/>
      </rPr>
      <t xml:space="preserve"> Use the Norm.Dist() function to calculate values from the Normal distribution.</t>
    </r>
  </si>
  <si>
    <r>
      <t>Φ (-c</t>
    </r>
    <r>
      <rPr>
        <vertAlign val="subscript"/>
        <sz val="12"/>
        <color theme="1"/>
        <rFont val="Calibri"/>
        <family val="2"/>
      </rPr>
      <t>A</t>
    </r>
    <r>
      <rPr>
        <sz val="12"/>
        <color theme="1"/>
        <rFont val="Calibri"/>
        <family val="2"/>
      </rPr>
      <t xml:space="preserve"> / k</t>
    </r>
    <r>
      <rPr>
        <vertAlign val="subscript"/>
        <sz val="12"/>
        <color theme="1"/>
        <rFont val="Calibri"/>
        <family val="2"/>
      </rPr>
      <t>A</t>
    </r>
    <r>
      <rPr>
        <sz val="12"/>
        <color theme="1"/>
        <rFont val="Calibri"/>
        <family val="2"/>
      </rPr>
      <t>) =</t>
    </r>
  </si>
  <si>
    <r>
      <t>φ (-c</t>
    </r>
    <r>
      <rPr>
        <vertAlign val="subscript"/>
        <sz val="12"/>
        <color theme="1"/>
        <rFont val="Calibri"/>
        <family val="2"/>
      </rPr>
      <t>A</t>
    </r>
    <r>
      <rPr>
        <sz val="12"/>
        <color theme="1"/>
        <rFont val="Calibri"/>
        <family val="2"/>
      </rPr>
      <t xml:space="preserve"> / k</t>
    </r>
    <r>
      <rPr>
        <vertAlign val="subscript"/>
        <sz val="12"/>
        <color theme="1"/>
        <rFont val="Calibri"/>
        <family val="2"/>
      </rPr>
      <t>A</t>
    </r>
    <r>
      <rPr>
        <sz val="12"/>
        <color theme="1"/>
        <rFont val="Calibri"/>
        <family val="2"/>
      </rPr>
      <t>) =</t>
    </r>
  </si>
  <si>
    <t>Loss Liability</t>
  </si>
  <si>
    <t>Mean Assets</t>
  </si>
  <si>
    <t>Std Dev Assets</t>
  </si>
  <si>
    <t xml:space="preserve">Difference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</si>
</sst>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0.000"/>
    <numFmt numFmtId="166" formatCode="[$$-409]#,##0"/>
    <numFmt numFmtId="167" formatCode="0.0%"/>
    <numFmt numFmtId="169" formatCode="0.0"/>
    <numFmt numFmtId="176" formatCode="0.0000"/>
    <numFmt numFmtId="178" formatCode="&quot;$&quot;#,##0.0_);[Red]\(&quot;$&quot;#,##0.0\)"/>
    <numFmt numFmtId="180" formatCode="0.0000000000000"/>
  </numFmts>
  <fonts count="2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Arial"/>
      <family val="2"/>
    </font>
    <font>
      <b/>
      <u/>
      <sz val="12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1"/>
      <color rgb="FF000000"/>
      <name val="Times New Roman"/>
      <family val="1"/>
    </font>
    <font>
      <sz val="11"/>
      <color rgb="FF000000"/>
      <name val="Calibri"/>
      <family val="2"/>
      <scheme val="minor"/>
    </font>
    <font>
      <u/>
      <sz val="12"/>
      <color theme="1"/>
      <name val="Calibri"/>
      <family val="2"/>
    </font>
    <font>
      <vertAlign val="subscript"/>
      <sz val="12"/>
      <color theme="1"/>
      <name val="Calibri"/>
      <family val="2"/>
    </font>
    <font>
      <b/>
      <vertAlign val="subscript"/>
      <sz val="12"/>
      <color theme="1"/>
      <name val="Calibri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sz val="9"/>
      <color theme="1"/>
      <name val="Calibri"/>
      <family val="2"/>
    </font>
    <font>
      <u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1"/>
      <name val="Arial"/>
      <family val="2"/>
    </font>
    <font>
      <b/>
      <vertAlign val="subscript"/>
      <sz val="12"/>
      <color theme="1"/>
      <name val="Calibri"/>
      <family val="2"/>
      <scheme val="minor"/>
    </font>
    <font>
      <b/>
      <sz val="12"/>
      <color theme="1"/>
      <name val="Calibri (Body)"/>
    </font>
    <font>
      <sz val="12"/>
      <color theme="1"/>
      <name val="Calibri (Body)"/>
    </font>
    <font>
      <b/>
      <vertAlign val="subscript"/>
      <sz val="12"/>
      <color theme="1"/>
      <name val="Calibri (Body)"/>
    </font>
    <font>
      <sz val="12"/>
      <color rgb="FF000000"/>
      <name val="Calibri (Body)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55">
    <xf numFmtId="0" fontId="0" fillId="0" borderId="0" xfId="0"/>
    <xf numFmtId="0" fontId="4" fillId="2" borderId="1" xfId="0" applyFont="1" applyFill="1" applyBorder="1"/>
    <xf numFmtId="0" fontId="5" fillId="2" borderId="0" xfId="0" applyFont="1" applyFill="1"/>
    <xf numFmtId="0" fontId="6" fillId="2" borderId="2" xfId="0" applyFont="1" applyFill="1" applyBorder="1"/>
    <xf numFmtId="0" fontId="6" fillId="0" borderId="0" xfId="0" applyFont="1"/>
    <xf numFmtId="0" fontId="5" fillId="2" borderId="3" xfId="0" applyFont="1" applyFill="1" applyBorder="1"/>
    <xf numFmtId="0" fontId="5" fillId="2" borderId="4" xfId="0" applyFont="1" applyFill="1" applyBorder="1"/>
    <xf numFmtId="164" fontId="5" fillId="2" borderId="4" xfId="1" applyNumberFormat="1" applyFont="1" applyFill="1" applyBorder="1"/>
    <xf numFmtId="0" fontId="6" fillId="2" borderId="5" xfId="0" applyFont="1" applyFill="1" applyBorder="1"/>
    <xf numFmtId="0" fontId="5" fillId="0" borderId="0" xfId="0" applyFont="1"/>
    <xf numFmtId="0" fontId="4" fillId="0" borderId="0" xfId="0" applyFont="1"/>
    <xf numFmtId="0" fontId="7" fillId="0" borderId="0" xfId="0" applyFont="1"/>
    <xf numFmtId="165" fontId="5" fillId="0" borderId="0" xfId="0" applyNumberFormat="1" applyFont="1"/>
    <xf numFmtId="0" fontId="8" fillId="0" borderId="0" xfId="0" applyFont="1"/>
    <xf numFmtId="2" fontId="5" fillId="2" borderId="1" xfId="0" applyNumberFormat="1" applyFont="1" applyFill="1" applyBorder="1" applyAlignment="1">
      <alignment horizontal="left"/>
    </xf>
    <xf numFmtId="0" fontId="11" fillId="2" borderId="0" xfId="0" applyFont="1" applyFill="1" applyAlignment="1">
      <alignment horizontal="center" vertical="center" wrapText="1"/>
    </xf>
    <xf numFmtId="3" fontId="11" fillId="2" borderId="0" xfId="0" applyNumberFormat="1" applyFont="1" applyFill="1" applyBorder="1" applyAlignment="1">
      <alignment horizontal="center" vertical="center" wrapText="1"/>
    </xf>
    <xf numFmtId="0" fontId="12" fillId="0" borderId="0" xfId="0" applyFont="1"/>
    <xf numFmtId="0" fontId="9" fillId="0" borderId="0" xfId="0" applyFont="1"/>
    <xf numFmtId="0" fontId="5" fillId="0" borderId="0" xfId="0" applyFont="1" applyAlignment="1">
      <alignment horizontal="right"/>
    </xf>
    <xf numFmtId="9" fontId="5" fillId="2" borderId="0" xfId="0" applyNumberFormat="1" applyFont="1" applyFill="1" applyAlignment="1">
      <alignment horizontal="center"/>
    </xf>
    <xf numFmtId="0" fontId="5" fillId="0" borderId="0" xfId="0" applyFont="1" applyAlignment="1">
      <alignment horizontal="center"/>
    </xf>
    <xf numFmtId="0" fontId="9" fillId="0" borderId="6" xfId="0" applyFont="1" applyBorder="1" applyAlignment="1">
      <alignment horizontal="right"/>
    </xf>
    <xf numFmtId="0" fontId="9" fillId="0" borderId="7" xfId="0" applyFont="1" applyBorder="1" applyAlignment="1">
      <alignment horizontal="center"/>
    </xf>
    <xf numFmtId="166" fontId="5" fillId="2" borderId="0" xfId="0" applyNumberFormat="1" applyFont="1" applyFill="1" applyAlignment="1">
      <alignment horizontal="center"/>
    </xf>
    <xf numFmtId="0" fontId="9" fillId="0" borderId="7" xfId="0" applyNumberFormat="1" applyFont="1" applyBorder="1" applyAlignment="1">
      <alignment horizontal="center"/>
    </xf>
    <xf numFmtId="10" fontId="9" fillId="0" borderId="7" xfId="2" applyNumberFormat="1" applyFont="1" applyBorder="1" applyAlignment="1">
      <alignment horizontal="center"/>
    </xf>
    <xf numFmtId="0" fontId="9" fillId="0" borderId="8" xfId="0" applyFont="1" applyBorder="1" applyAlignment="1">
      <alignment horizontal="right"/>
    </xf>
    <xf numFmtId="0" fontId="9" fillId="0" borderId="3" xfId="0" applyFont="1" applyBorder="1" applyAlignment="1">
      <alignment horizontal="right"/>
    </xf>
    <xf numFmtId="9" fontId="9" fillId="0" borderId="5" xfId="2" applyFont="1" applyBorder="1" applyAlignment="1">
      <alignment horizontal="center" vertical="center"/>
    </xf>
    <xf numFmtId="0" fontId="10" fillId="0" borderId="0" xfId="0" applyFont="1" applyAlignment="1">
      <alignment vertical="top" wrapText="1"/>
    </xf>
    <xf numFmtId="0" fontId="15" fillId="0" borderId="0" xfId="0" applyFont="1"/>
    <xf numFmtId="0" fontId="10" fillId="0" borderId="0" xfId="0" applyFont="1" applyBorder="1" applyAlignment="1">
      <alignment horizontal="justify" vertical="center" wrapText="1"/>
    </xf>
    <xf numFmtId="0" fontId="10" fillId="0" borderId="0" xfId="0" applyFont="1" applyBorder="1" applyAlignment="1">
      <alignment vertical="top" wrapText="1"/>
    </xf>
    <xf numFmtId="0" fontId="6" fillId="2" borderId="0" xfId="0" applyFont="1" applyFill="1"/>
    <xf numFmtId="0" fontId="18" fillId="0" borderId="0" xfId="0" applyFont="1" applyAlignment="1">
      <alignment horizontal="left" vertical="center"/>
    </xf>
    <xf numFmtId="0" fontId="5" fillId="0" borderId="0" xfId="0" applyFont="1" applyAlignment="1"/>
    <xf numFmtId="0" fontId="19" fillId="0" borderId="0" xfId="0" applyFont="1"/>
    <xf numFmtId="0" fontId="0" fillId="2" borderId="0" xfId="0" applyFont="1" applyFill="1"/>
    <xf numFmtId="0" fontId="20" fillId="2" borderId="4" xfId="0" applyFont="1" applyFill="1" applyBorder="1" applyAlignment="1">
      <alignment horizontal="center" vertical="center" wrapText="1"/>
    </xf>
    <xf numFmtId="3" fontId="20" fillId="2" borderId="2" xfId="0" applyNumberFormat="1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horizontal="center"/>
    </xf>
    <xf numFmtId="3" fontId="20" fillId="2" borderId="0" xfId="0" applyNumberFormat="1" applyFont="1" applyFill="1" applyBorder="1" applyAlignment="1">
      <alignment horizontal="center" vertical="center" wrapText="1"/>
    </xf>
    <xf numFmtId="3" fontId="5" fillId="2" borderId="0" xfId="0" applyNumberFormat="1" applyFont="1" applyFill="1" applyAlignment="1">
      <alignment horizontal="left"/>
    </xf>
    <xf numFmtId="3" fontId="0" fillId="2" borderId="0" xfId="0" applyNumberFormat="1" applyFont="1" applyFill="1" applyAlignment="1">
      <alignment horizontal="left"/>
    </xf>
    <xf numFmtId="0" fontId="9" fillId="0" borderId="0" xfId="0" applyFont="1" applyBorder="1" applyAlignment="1">
      <alignment horizontal="right"/>
    </xf>
    <xf numFmtId="0" fontId="9" fillId="0" borderId="0" xfId="0" applyFont="1" applyBorder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justify" vertical="center"/>
    </xf>
    <xf numFmtId="0" fontId="20" fillId="2" borderId="0" xfId="0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left"/>
    </xf>
    <xf numFmtId="9" fontId="5" fillId="2" borderId="0" xfId="2" applyFont="1" applyFill="1" applyAlignment="1">
      <alignment horizontal="center"/>
    </xf>
    <xf numFmtId="166" fontId="19" fillId="0" borderId="7" xfId="0" applyNumberFormat="1" applyFont="1" applyBorder="1" applyAlignment="1">
      <alignment horizontal="center"/>
    </xf>
    <xf numFmtId="0" fontId="9" fillId="0" borderId="7" xfId="0" applyFont="1" applyBorder="1" applyAlignment="1">
      <alignment horizontal="center" vertical="center"/>
    </xf>
    <xf numFmtId="0" fontId="5" fillId="0" borderId="0" xfId="0" quotePrefix="1" applyFont="1" applyAlignment="1">
      <alignment horizontal="right"/>
    </xf>
    <xf numFmtId="2" fontId="9" fillId="0" borderId="7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8" fillId="0" borderId="0" xfId="0" applyFont="1" applyBorder="1"/>
    <xf numFmtId="0" fontId="11" fillId="2" borderId="0" xfId="0" applyFont="1" applyFill="1" applyAlignment="1">
      <alignment horizontal="center" vertical="center" wrapText="1"/>
    </xf>
    <xf numFmtId="0" fontId="11" fillId="2" borderId="0" xfId="0" applyFont="1" applyFill="1" applyBorder="1" applyAlignment="1">
      <alignment horizontal="right" vertical="center"/>
    </xf>
    <xf numFmtId="0" fontId="20" fillId="2" borderId="2" xfId="0" applyFont="1" applyFill="1" applyBorder="1" applyAlignment="1">
      <alignment horizontal="right" vertical="center"/>
    </xf>
    <xf numFmtId="0" fontId="20" fillId="2" borderId="5" xfId="0" applyFont="1" applyFill="1" applyBorder="1" applyAlignment="1">
      <alignment horizontal="center" vertical="center" wrapText="1"/>
    </xf>
    <xf numFmtId="0" fontId="5" fillId="0" borderId="4" xfId="0" applyFont="1" applyBorder="1"/>
    <xf numFmtId="9" fontId="2" fillId="2" borderId="2" xfId="2" applyFont="1" applyFill="1" applyBorder="1" applyAlignment="1">
      <alignment horizontal="left"/>
    </xf>
    <xf numFmtId="0" fontId="11" fillId="2" borderId="0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center"/>
    </xf>
    <xf numFmtId="169" fontId="9" fillId="0" borderId="7" xfId="0" applyNumberFormat="1" applyFont="1" applyBorder="1" applyAlignment="1">
      <alignment horizontal="center"/>
    </xf>
    <xf numFmtId="2" fontId="9" fillId="0" borderId="0" xfId="0" applyNumberFormat="1" applyFont="1" applyBorder="1" applyAlignment="1">
      <alignment horizontal="center"/>
    </xf>
    <xf numFmtId="0" fontId="6" fillId="0" borderId="0" xfId="0" applyFont="1"/>
    <xf numFmtId="0" fontId="8" fillId="0" borderId="0" xfId="0" applyFont="1"/>
    <xf numFmtId="0" fontId="5" fillId="0" borderId="0" xfId="0" applyFont="1"/>
    <xf numFmtId="165" fontId="5" fillId="0" borderId="0" xfId="0" applyNumberFormat="1" applyFont="1"/>
    <xf numFmtId="0" fontId="9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6" fontId="5" fillId="0" borderId="0" xfId="0" applyNumberFormat="1" applyFont="1" applyAlignment="1">
      <alignment horizontal="center"/>
    </xf>
    <xf numFmtId="165" fontId="5" fillId="0" borderId="11" xfId="0" applyNumberFormat="1" applyFont="1" applyBorder="1" applyAlignment="1">
      <alignment horizontal="center"/>
    </xf>
    <xf numFmtId="6" fontId="5" fillId="0" borderId="11" xfId="0" applyNumberFormat="1" applyFont="1" applyBorder="1" applyAlignment="1">
      <alignment horizontal="center"/>
    </xf>
    <xf numFmtId="165" fontId="5" fillId="0" borderId="0" xfId="0" applyNumberFormat="1" applyFont="1" applyAlignment="1">
      <alignment horizontal="center"/>
    </xf>
    <xf numFmtId="6" fontId="5" fillId="0" borderId="10" xfId="0" applyNumberFormat="1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169" fontId="5" fillId="0" borderId="10" xfId="0" applyNumberFormat="1" applyFont="1" applyBorder="1" applyAlignment="1">
      <alignment horizontal="center"/>
    </xf>
    <xf numFmtId="2" fontId="5" fillId="0" borderId="10" xfId="0" applyNumberFormat="1" applyFont="1" applyBorder="1" applyAlignment="1">
      <alignment horizontal="center"/>
    </xf>
    <xf numFmtId="6" fontId="9" fillId="0" borderId="0" xfId="0" applyNumberFormat="1" applyFont="1" applyAlignment="1">
      <alignment horizontal="center"/>
    </xf>
    <xf numFmtId="2" fontId="9" fillId="0" borderId="10" xfId="0" applyNumberFormat="1" applyFont="1" applyBorder="1" applyAlignment="1">
      <alignment horizontal="center"/>
    </xf>
    <xf numFmtId="165" fontId="9" fillId="0" borderId="0" xfId="0" applyNumberFormat="1" applyFont="1" applyAlignment="1">
      <alignment horizontal="center"/>
    </xf>
    <xf numFmtId="165" fontId="9" fillId="0" borderId="8" xfId="0" applyNumberFormat="1" applyFont="1" applyBorder="1" applyAlignment="1">
      <alignment horizontal="right"/>
    </xf>
    <xf numFmtId="165" fontId="9" fillId="0" borderId="1" xfId="0" applyNumberFormat="1" applyFont="1" applyBorder="1" applyAlignment="1">
      <alignment horizontal="right"/>
    </xf>
    <xf numFmtId="1" fontId="9" fillId="0" borderId="2" xfId="0" applyNumberFormat="1" applyFont="1" applyBorder="1" applyAlignment="1">
      <alignment horizontal="center"/>
    </xf>
    <xf numFmtId="165" fontId="9" fillId="0" borderId="3" xfId="0" applyNumberFormat="1" applyFont="1" applyBorder="1" applyAlignment="1">
      <alignment horizontal="right"/>
    </xf>
    <xf numFmtId="1" fontId="9" fillId="0" borderId="5" xfId="0" applyNumberFormat="1" applyFont="1" applyBorder="1" applyAlignment="1">
      <alignment horizontal="center"/>
    </xf>
    <xf numFmtId="10" fontId="9" fillId="0" borderId="0" xfId="2" applyNumberFormat="1" applyFont="1" applyAlignment="1">
      <alignment horizontal="center"/>
    </xf>
    <xf numFmtId="0" fontId="5" fillId="0" borderId="0" xfId="0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6" fontId="5" fillId="0" borderId="0" xfId="0" applyNumberFormat="1" applyFont="1" applyBorder="1" applyAlignment="1">
      <alignment horizontal="center"/>
    </xf>
    <xf numFmtId="6" fontId="9" fillId="0" borderId="0" xfId="0" applyNumberFormat="1" applyFont="1" applyBorder="1" applyAlignment="1">
      <alignment horizontal="center"/>
    </xf>
    <xf numFmtId="165" fontId="9" fillId="0" borderId="0" xfId="0" applyNumberFormat="1" applyFont="1" applyBorder="1" applyAlignment="1">
      <alignment horizontal="center"/>
    </xf>
    <xf numFmtId="165" fontId="5" fillId="0" borderId="0" xfId="0" applyNumberFormat="1" applyFont="1" applyBorder="1" applyAlignment="1">
      <alignment horizontal="center"/>
    </xf>
    <xf numFmtId="0" fontId="5" fillId="0" borderId="0" xfId="0" applyFont="1" applyBorder="1"/>
    <xf numFmtId="0" fontId="21" fillId="0" borderId="8" xfId="0" applyFont="1" applyBorder="1"/>
    <xf numFmtId="0" fontId="9" fillId="0" borderId="9" xfId="0" applyFont="1" applyBorder="1"/>
    <xf numFmtId="0" fontId="21" fillId="0" borderId="3" xfId="0" applyFont="1" applyBorder="1"/>
    <xf numFmtId="0" fontId="21" fillId="0" borderId="4" xfId="0" applyFont="1" applyBorder="1"/>
    <xf numFmtId="0" fontId="9" fillId="0" borderId="4" xfId="0" applyFont="1" applyBorder="1" applyAlignment="1">
      <alignment horizontal="right"/>
    </xf>
    <xf numFmtId="0" fontId="19" fillId="0" borderId="13" xfId="0" applyFont="1" applyBorder="1" applyAlignment="1">
      <alignment horizontal="right"/>
    </xf>
    <xf numFmtId="0" fontId="9" fillId="0" borderId="13" xfId="0" applyFont="1" applyBorder="1" applyAlignment="1">
      <alignment horizontal="center"/>
    </xf>
    <xf numFmtId="0" fontId="9" fillId="0" borderId="5" xfId="0" applyNumberFormat="1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166" fontId="20" fillId="2" borderId="2" xfId="0" applyNumberFormat="1" applyFont="1" applyFill="1" applyBorder="1" applyAlignment="1">
      <alignment horizontal="center" vertical="center" wrapText="1"/>
    </xf>
    <xf numFmtId="9" fontId="20" fillId="2" borderId="0" xfId="2" applyFont="1" applyFill="1" applyBorder="1" applyAlignment="1">
      <alignment horizontal="center" vertical="center"/>
    </xf>
    <xf numFmtId="3" fontId="20" fillId="2" borderId="0" xfId="0" applyNumberFormat="1" applyFont="1" applyFill="1" applyBorder="1" applyAlignment="1">
      <alignment horizontal="left" vertical="center"/>
    </xf>
    <xf numFmtId="0" fontId="20" fillId="2" borderId="0" xfId="0" applyFont="1" applyFill="1" applyAlignment="1">
      <alignment horizontal="left" vertical="center"/>
    </xf>
    <xf numFmtId="0" fontId="1" fillId="0" borderId="0" xfId="0" applyFont="1"/>
    <xf numFmtId="166" fontId="9" fillId="0" borderId="9" xfId="0" applyNumberFormat="1" applyFont="1" applyBorder="1" applyAlignment="1">
      <alignment horizontal="center"/>
    </xf>
    <xf numFmtId="3" fontId="9" fillId="0" borderId="7" xfId="0" applyNumberFormat="1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1" fontId="1" fillId="0" borderId="0" xfId="0" applyNumberFormat="1" applyFont="1" applyBorder="1" applyAlignment="1">
      <alignment horizontal="center"/>
    </xf>
    <xf numFmtId="0" fontId="23" fillId="0" borderId="6" xfId="0" applyFont="1" applyBorder="1" applyAlignment="1">
      <alignment horizontal="right"/>
    </xf>
    <xf numFmtId="167" fontId="23" fillId="0" borderId="7" xfId="2" applyNumberFormat="1" applyFont="1" applyBorder="1" applyAlignment="1">
      <alignment horizontal="center"/>
    </xf>
    <xf numFmtId="0" fontId="24" fillId="0" borderId="0" xfId="0" applyFont="1"/>
    <xf numFmtId="0" fontId="26" fillId="0" borderId="5" xfId="0" applyFont="1" applyBorder="1" applyAlignment="1">
      <alignment horizontal="right" vertical="center"/>
    </xf>
    <xf numFmtId="0" fontId="26" fillId="0" borderId="4" xfId="0" applyFont="1" applyBorder="1" applyAlignment="1">
      <alignment horizontal="center" vertical="center" wrapText="1"/>
    </xf>
    <xf numFmtId="3" fontId="26" fillId="0" borderId="2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/>
    </xf>
    <xf numFmtId="3" fontId="9" fillId="0" borderId="0" xfId="0" applyNumberFormat="1" applyFont="1" applyBorder="1" applyAlignment="1">
      <alignment horizontal="center"/>
    </xf>
    <xf numFmtId="0" fontId="23" fillId="0" borderId="0" xfId="0" applyFont="1" applyBorder="1" applyAlignment="1">
      <alignment horizontal="right"/>
    </xf>
    <xf numFmtId="167" fontId="23" fillId="0" borderId="0" xfId="2" applyNumberFormat="1" applyFont="1" applyBorder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/>
    </xf>
    <xf numFmtId="0" fontId="26" fillId="0" borderId="2" xfId="0" applyFont="1" applyBorder="1" applyAlignment="1">
      <alignment horizontal="right" vertical="center"/>
    </xf>
    <xf numFmtId="0" fontId="26" fillId="0" borderId="0" xfId="0" applyFont="1" applyAlignment="1">
      <alignment horizontal="center" vertical="center"/>
    </xf>
    <xf numFmtId="0" fontId="26" fillId="0" borderId="2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right" vertical="center" wrapText="1"/>
    </xf>
    <xf numFmtId="176" fontId="5" fillId="0" borderId="0" xfId="0" applyNumberFormat="1" applyFont="1" applyAlignment="1">
      <alignment horizontal="center"/>
    </xf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6" fontId="5" fillId="0" borderId="0" xfId="0" applyNumberFormat="1" applyFont="1" applyFill="1" applyAlignment="1">
      <alignment horizontal="center"/>
    </xf>
    <xf numFmtId="14" fontId="5" fillId="0" borderId="0" xfId="0" applyNumberFormat="1" applyFont="1" applyAlignment="1">
      <alignment horizontal="center"/>
    </xf>
    <xf numFmtId="178" fontId="9" fillId="0" borderId="9" xfId="0" applyNumberFormat="1" applyFont="1" applyBorder="1" applyAlignment="1">
      <alignment horizontal="center"/>
    </xf>
    <xf numFmtId="0" fontId="21" fillId="0" borderId="0" xfId="0" applyFont="1" applyBorder="1"/>
    <xf numFmtId="0" fontId="9" fillId="0" borderId="0" xfId="0" applyNumberFormat="1" applyFont="1" applyBorder="1" applyAlignment="1">
      <alignment horizontal="center"/>
    </xf>
    <xf numFmtId="169" fontId="20" fillId="2" borderId="0" xfId="0" applyNumberFormat="1" applyFont="1" applyFill="1" applyAlignment="1">
      <alignment horizontal="center" vertical="center"/>
    </xf>
    <xf numFmtId="2" fontId="5" fillId="0" borderId="0" xfId="0" applyNumberFormat="1" applyFont="1"/>
    <xf numFmtId="180" fontId="5" fillId="0" borderId="0" xfId="0" applyNumberFormat="1" applyFont="1"/>
    <xf numFmtId="169" fontId="9" fillId="0" borderId="0" xfId="0" applyNumberFormat="1" applyFont="1" applyAlignment="1">
      <alignment horizontal="center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13.emf"/><Relationship Id="rId6" Type="http://schemas.openxmlformats.org/officeDocument/2006/relationships/image" Target="../media/image16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Relationship Id="rId9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Relationship Id="rId6" Type="http://schemas.openxmlformats.org/officeDocument/2006/relationships/image" Target="../media/image22.emf"/><Relationship Id="rId5" Type="http://schemas.openxmlformats.org/officeDocument/2006/relationships/image" Target="../media/image21.emf"/><Relationship Id="rId4" Type="http://schemas.openxmlformats.org/officeDocument/2006/relationships/image" Target="../media/image20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image" Target="../media/image23.emf"/><Relationship Id="rId1" Type="http://schemas.openxmlformats.org/officeDocument/2006/relationships/image" Target="../media/image3.emf"/><Relationship Id="rId4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6.emf"/><Relationship Id="rId1" Type="http://schemas.openxmlformats.org/officeDocument/2006/relationships/image" Target="../media/image25.emf"/><Relationship Id="rId4" Type="http://schemas.openxmlformats.org/officeDocument/2006/relationships/image" Target="../media/image2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792542</xdr:colOff>
          <xdr:row>28</xdr:row>
          <xdr:rowOff>29308</xdr:rowOff>
        </xdr:from>
        <xdr:to>
          <xdr:col>4</xdr:col>
          <xdr:colOff>63500</xdr:colOff>
          <xdr:row>31</xdr:row>
          <xdr:rowOff>127000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25400</xdr:colOff>
          <xdr:row>36</xdr:row>
          <xdr:rowOff>50800</xdr:rowOff>
        </xdr:from>
        <xdr:to>
          <xdr:col>4</xdr:col>
          <xdr:colOff>50800</xdr:colOff>
          <xdr:row>38</xdr:row>
          <xdr:rowOff>165100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63500</xdr:colOff>
          <xdr:row>44</xdr:row>
          <xdr:rowOff>50800</xdr:rowOff>
        </xdr:from>
        <xdr:to>
          <xdr:col>4</xdr:col>
          <xdr:colOff>749300</xdr:colOff>
          <xdr:row>47</xdr:row>
          <xdr:rowOff>152400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101600</xdr:colOff>
          <xdr:row>52</xdr:row>
          <xdr:rowOff>63500</xdr:rowOff>
        </xdr:from>
        <xdr:to>
          <xdr:col>3</xdr:col>
          <xdr:colOff>622300</xdr:colOff>
          <xdr:row>56</xdr:row>
          <xdr:rowOff>177800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190500</xdr:colOff>
          <xdr:row>60</xdr:row>
          <xdr:rowOff>63500</xdr:rowOff>
        </xdr:from>
        <xdr:to>
          <xdr:col>3</xdr:col>
          <xdr:colOff>673100</xdr:colOff>
          <xdr:row>65</xdr:row>
          <xdr:rowOff>139700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139700</xdr:colOff>
          <xdr:row>73</xdr:row>
          <xdr:rowOff>165100</xdr:rowOff>
        </xdr:from>
        <xdr:to>
          <xdr:col>3</xdr:col>
          <xdr:colOff>596900</xdr:colOff>
          <xdr:row>75</xdr:row>
          <xdr:rowOff>165100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76200</xdr:colOff>
          <xdr:row>81</xdr:row>
          <xdr:rowOff>190500</xdr:rowOff>
        </xdr:from>
        <xdr:to>
          <xdr:col>4</xdr:col>
          <xdr:colOff>673100</xdr:colOff>
          <xdr:row>83</xdr:row>
          <xdr:rowOff>127000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673100</xdr:colOff>
          <xdr:row>85</xdr:row>
          <xdr:rowOff>114300</xdr:rowOff>
        </xdr:from>
        <xdr:to>
          <xdr:col>4</xdr:col>
          <xdr:colOff>381000</xdr:colOff>
          <xdr:row>86</xdr:row>
          <xdr:rowOff>127000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101600</xdr:colOff>
          <xdr:row>88</xdr:row>
          <xdr:rowOff>203200</xdr:rowOff>
        </xdr:from>
        <xdr:to>
          <xdr:col>3</xdr:col>
          <xdr:colOff>787400</xdr:colOff>
          <xdr:row>89</xdr:row>
          <xdr:rowOff>190500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88900</xdr:colOff>
          <xdr:row>92</xdr:row>
          <xdr:rowOff>63500</xdr:rowOff>
        </xdr:from>
        <xdr:to>
          <xdr:col>4</xdr:col>
          <xdr:colOff>114300</xdr:colOff>
          <xdr:row>94</xdr:row>
          <xdr:rowOff>177800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571500</xdr:colOff>
          <xdr:row>100</xdr:row>
          <xdr:rowOff>0</xdr:rowOff>
        </xdr:from>
        <xdr:to>
          <xdr:col>3</xdr:col>
          <xdr:colOff>393700</xdr:colOff>
          <xdr:row>100</xdr:row>
          <xdr:rowOff>165100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342900</xdr:colOff>
          <xdr:row>104</xdr:row>
          <xdr:rowOff>76200</xdr:rowOff>
        </xdr:from>
        <xdr:to>
          <xdr:col>3</xdr:col>
          <xdr:colOff>520700</xdr:colOff>
          <xdr:row>106</xdr:row>
          <xdr:rowOff>139700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25400</xdr:colOff>
          <xdr:row>30</xdr:row>
          <xdr:rowOff>76200</xdr:rowOff>
        </xdr:from>
        <xdr:to>
          <xdr:col>4</xdr:col>
          <xdr:colOff>635000</xdr:colOff>
          <xdr:row>31</xdr:row>
          <xdr:rowOff>152400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25259</xdr:colOff>
          <xdr:row>51</xdr:row>
          <xdr:rowOff>107462</xdr:rowOff>
        </xdr:from>
        <xdr:to>
          <xdr:col>3</xdr:col>
          <xdr:colOff>622300</xdr:colOff>
          <xdr:row>53</xdr:row>
          <xdr:rowOff>177801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19538</xdr:colOff>
          <xdr:row>58</xdr:row>
          <xdr:rowOff>187481</xdr:rowOff>
        </xdr:from>
        <xdr:to>
          <xdr:col>4</xdr:col>
          <xdr:colOff>654538</xdr:colOff>
          <xdr:row>60</xdr:row>
          <xdr:rowOff>139700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50800</xdr:colOff>
          <xdr:row>62</xdr:row>
          <xdr:rowOff>121764</xdr:rowOff>
        </xdr:from>
        <xdr:to>
          <xdr:col>4</xdr:col>
          <xdr:colOff>547077</xdr:colOff>
          <xdr:row>63</xdr:row>
          <xdr:rowOff>139700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63500</xdr:colOff>
          <xdr:row>68</xdr:row>
          <xdr:rowOff>114300</xdr:rowOff>
        </xdr:from>
        <xdr:to>
          <xdr:col>4</xdr:col>
          <xdr:colOff>635000</xdr:colOff>
          <xdr:row>69</xdr:row>
          <xdr:rowOff>127000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76200</xdr:colOff>
          <xdr:row>72</xdr:row>
          <xdr:rowOff>12700</xdr:rowOff>
        </xdr:from>
        <xdr:to>
          <xdr:col>3</xdr:col>
          <xdr:colOff>800100</xdr:colOff>
          <xdr:row>73</xdr:row>
          <xdr:rowOff>0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635000</xdr:colOff>
          <xdr:row>77</xdr:row>
          <xdr:rowOff>0</xdr:rowOff>
        </xdr:from>
        <xdr:to>
          <xdr:col>3</xdr:col>
          <xdr:colOff>368300</xdr:colOff>
          <xdr:row>77</xdr:row>
          <xdr:rowOff>165100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495300</xdr:colOff>
          <xdr:row>89</xdr:row>
          <xdr:rowOff>101600</xdr:rowOff>
        </xdr:from>
        <xdr:to>
          <xdr:col>3</xdr:col>
          <xdr:colOff>584200</xdr:colOff>
          <xdr:row>91</xdr:row>
          <xdr:rowOff>177800</xdr:rowOff>
        </xdr:to>
        <xdr:sp macro="" textlink="">
          <xdr:nvSpPr>
            <xdr:cNvPr id="2057" name="Object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885093</xdr:colOff>
          <xdr:row>43</xdr:row>
          <xdr:rowOff>90855</xdr:rowOff>
        </xdr:from>
        <xdr:to>
          <xdr:col>4</xdr:col>
          <xdr:colOff>161193</xdr:colOff>
          <xdr:row>46</xdr:row>
          <xdr:rowOff>192454</xdr:rowOff>
        </xdr:to>
        <xdr:sp macro="" textlink="">
          <xdr:nvSpPr>
            <xdr:cNvPr id="2058" name="Object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C8C0DA1B-22EF-C249-9712-7391AD4230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12700</xdr:colOff>
          <xdr:row>22</xdr:row>
          <xdr:rowOff>50800</xdr:rowOff>
        </xdr:from>
        <xdr:to>
          <xdr:col>2</xdr:col>
          <xdr:colOff>711200</xdr:colOff>
          <xdr:row>26</xdr:row>
          <xdr:rowOff>165100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825500</xdr:colOff>
          <xdr:row>29</xdr:row>
          <xdr:rowOff>165100</xdr:rowOff>
        </xdr:from>
        <xdr:to>
          <xdr:col>3</xdr:col>
          <xdr:colOff>12700</xdr:colOff>
          <xdr:row>34</xdr:row>
          <xdr:rowOff>76200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673100</xdr:colOff>
          <xdr:row>37</xdr:row>
          <xdr:rowOff>101600</xdr:rowOff>
        </xdr:from>
        <xdr:to>
          <xdr:col>4</xdr:col>
          <xdr:colOff>165100</xdr:colOff>
          <xdr:row>39</xdr:row>
          <xdr:rowOff>177800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50800</xdr:colOff>
          <xdr:row>57</xdr:row>
          <xdr:rowOff>39077</xdr:rowOff>
        </xdr:from>
        <xdr:to>
          <xdr:col>4</xdr:col>
          <xdr:colOff>283392</xdr:colOff>
          <xdr:row>59</xdr:row>
          <xdr:rowOff>139700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63500</xdr:colOff>
          <xdr:row>63</xdr:row>
          <xdr:rowOff>19538</xdr:rowOff>
        </xdr:from>
        <xdr:to>
          <xdr:col>4</xdr:col>
          <xdr:colOff>552599</xdr:colOff>
          <xdr:row>65</xdr:row>
          <xdr:rowOff>127000</xdr:rowOff>
        </xdr:to>
        <xdr:sp macro="" textlink="">
          <xdr:nvSpPr>
            <xdr:cNvPr id="3081" name="Object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2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774700</xdr:colOff>
          <xdr:row>70</xdr:row>
          <xdr:rowOff>38099</xdr:rowOff>
        </xdr:from>
        <xdr:to>
          <xdr:col>5</xdr:col>
          <xdr:colOff>664308</xdr:colOff>
          <xdr:row>73</xdr:row>
          <xdr:rowOff>60916</xdr:rowOff>
        </xdr:to>
        <xdr:sp macro="" textlink="">
          <xdr:nvSpPr>
            <xdr:cNvPr id="3082" name="Object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46</xdr:row>
          <xdr:rowOff>50800</xdr:rowOff>
        </xdr:from>
        <xdr:to>
          <xdr:col>4</xdr:col>
          <xdr:colOff>647700</xdr:colOff>
          <xdr:row>49</xdr:row>
          <xdr:rowOff>152400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25400</xdr:colOff>
          <xdr:row>86</xdr:row>
          <xdr:rowOff>101600</xdr:rowOff>
        </xdr:from>
        <xdr:to>
          <xdr:col>3</xdr:col>
          <xdr:colOff>508000</xdr:colOff>
          <xdr:row>88</xdr:row>
          <xdr:rowOff>165100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12700</xdr:colOff>
          <xdr:row>93</xdr:row>
          <xdr:rowOff>177800</xdr:rowOff>
        </xdr:from>
        <xdr:to>
          <xdr:col>4</xdr:col>
          <xdr:colOff>660400</xdr:colOff>
          <xdr:row>95</xdr:row>
          <xdr:rowOff>165100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241300</xdr:colOff>
          <xdr:row>55</xdr:row>
          <xdr:rowOff>38100</xdr:rowOff>
        </xdr:from>
        <xdr:to>
          <xdr:col>3</xdr:col>
          <xdr:colOff>723900</xdr:colOff>
          <xdr:row>59</xdr:row>
          <xdr:rowOff>152400</xdr:rowOff>
        </xdr:to>
        <xdr:sp macro="" textlink="">
          <xdr:nvSpPr>
            <xdr:cNvPr id="4114" name="Object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3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36</xdr:row>
          <xdr:rowOff>19539</xdr:rowOff>
        </xdr:from>
        <xdr:to>
          <xdr:col>4</xdr:col>
          <xdr:colOff>648903</xdr:colOff>
          <xdr:row>39</xdr:row>
          <xdr:rowOff>39077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812800</xdr:colOff>
          <xdr:row>60</xdr:row>
          <xdr:rowOff>76200</xdr:rowOff>
        </xdr:from>
        <xdr:to>
          <xdr:col>5</xdr:col>
          <xdr:colOff>444500</xdr:colOff>
          <xdr:row>64</xdr:row>
          <xdr:rowOff>190500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4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254000</xdr:colOff>
          <xdr:row>74</xdr:row>
          <xdr:rowOff>38100</xdr:rowOff>
        </xdr:from>
        <xdr:to>
          <xdr:col>3</xdr:col>
          <xdr:colOff>596900</xdr:colOff>
          <xdr:row>77</xdr:row>
          <xdr:rowOff>165100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4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63500</xdr:colOff>
          <xdr:row>87</xdr:row>
          <xdr:rowOff>114300</xdr:rowOff>
        </xdr:from>
        <xdr:to>
          <xdr:col>3</xdr:col>
          <xdr:colOff>546100</xdr:colOff>
          <xdr:row>91</xdr:row>
          <xdr:rowOff>139700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4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oleObject" Target="../embeddings/oleObject18.bin"/><Relationship Id="rId18" Type="http://schemas.openxmlformats.org/officeDocument/2006/relationships/image" Target="../media/image12.emf"/><Relationship Id="rId3" Type="http://schemas.openxmlformats.org/officeDocument/2006/relationships/oleObject" Target="../embeddings/oleObject13.bin"/><Relationship Id="rId7" Type="http://schemas.openxmlformats.org/officeDocument/2006/relationships/oleObject" Target="../embeddings/oleObject15.bin"/><Relationship Id="rId12" Type="http://schemas.openxmlformats.org/officeDocument/2006/relationships/image" Target="../media/image15.emf"/><Relationship Id="rId17" Type="http://schemas.openxmlformats.org/officeDocument/2006/relationships/oleObject" Target="../embeddings/oleObject20.bin"/><Relationship Id="rId2" Type="http://schemas.openxmlformats.org/officeDocument/2006/relationships/vmlDrawing" Target="../drawings/vmlDrawing2.vml"/><Relationship Id="rId16" Type="http://schemas.openxmlformats.org/officeDocument/2006/relationships/image" Target="../media/image11.emf"/><Relationship Id="rId20" Type="http://schemas.openxmlformats.org/officeDocument/2006/relationships/image" Target="../media/image1.emf"/><Relationship Id="rId1" Type="http://schemas.openxmlformats.org/officeDocument/2006/relationships/drawing" Target="../drawings/drawing2.xml"/><Relationship Id="rId6" Type="http://schemas.openxmlformats.org/officeDocument/2006/relationships/image" Target="../media/image6.emf"/><Relationship Id="rId11" Type="http://schemas.openxmlformats.org/officeDocument/2006/relationships/oleObject" Target="../embeddings/oleObject17.bin"/><Relationship Id="rId5" Type="http://schemas.openxmlformats.org/officeDocument/2006/relationships/oleObject" Target="../embeddings/oleObject14.bin"/><Relationship Id="rId15" Type="http://schemas.openxmlformats.org/officeDocument/2006/relationships/oleObject" Target="../embeddings/oleObject19.bin"/><Relationship Id="rId10" Type="http://schemas.openxmlformats.org/officeDocument/2006/relationships/image" Target="../media/image14.emf"/><Relationship Id="rId19" Type="http://schemas.openxmlformats.org/officeDocument/2006/relationships/oleObject" Target="../embeddings/oleObject21.bin"/><Relationship Id="rId4" Type="http://schemas.openxmlformats.org/officeDocument/2006/relationships/image" Target="../media/image13.emf"/><Relationship Id="rId9" Type="http://schemas.openxmlformats.org/officeDocument/2006/relationships/oleObject" Target="../embeddings/oleObject16.bin"/><Relationship Id="rId14" Type="http://schemas.openxmlformats.org/officeDocument/2006/relationships/image" Target="../media/image16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emf"/><Relationship Id="rId13" Type="http://schemas.openxmlformats.org/officeDocument/2006/relationships/oleObject" Target="../embeddings/oleObject27.bin"/><Relationship Id="rId3" Type="http://schemas.openxmlformats.org/officeDocument/2006/relationships/oleObject" Target="../embeddings/oleObject22.bin"/><Relationship Id="rId7" Type="http://schemas.openxmlformats.org/officeDocument/2006/relationships/oleObject" Target="../embeddings/oleObject24.bin"/><Relationship Id="rId12" Type="http://schemas.openxmlformats.org/officeDocument/2006/relationships/image" Target="../media/image21.emf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6" Type="http://schemas.openxmlformats.org/officeDocument/2006/relationships/image" Target="../media/image18.emf"/><Relationship Id="rId11" Type="http://schemas.openxmlformats.org/officeDocument/2006/relationships/oleObject" Target="../embeddings/oleObject26.bin"/><Relationship Id="rId5" Type="http://schemas.openxmlformats.org/officeDocument/2006/relationships/oleObject" Target="../embeddings/oleObject23.bin"/><Relationship Id="rId10" Type="http://schemas.openxmlformats.org/officeDocument/2006/relationships/image" Target="../media/image20.emf"/><Relationship Id="rId4" Type="http://schemas.openxmlformats.org/officeDocument/2006/relationships/image" Target="../media/image17.emf"/><Relationship Id="rId9" Type="http://schemas.openxmlformats.org/officeDocument/2006/relationships/oleObject" Target="../embeddings/oleObject25.bin"/><Relationship Id="rId14" Type="http://schemas.openxmlformats.org/officeDocument/2006/relationships/image" Target="../media/image22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0.bin"/><Relationship Id="rId3" Type="http://schemas.openxmlformats.org/officeDocument/2006/relationships/vmlDrawing" Target="../drawings/vmlDrawing4.vml"/><Relationship Id="rId7" Type="http://schemas.openxmlformats.org/officeDocument/2006/relationships/image" Target="../media/image23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9.bin"/><Relationship Id="rId11" Type="http://schemas.openxmlformats.org/officeDocument/2006/relationships/image" Target="../media/image4.emf"/><Relationship Id="rId5" Type="http://schemas.openxmlformats.org/officeDocument/2006/relationships/image" Target="../media/image3.emf"/><Relationship Id="rId10" Type="http://schemas.openxmlformats.org/officeDocument/2006/relationships/oleObject" Target="../embeddings/oleObject31.bin"/><Relationship Id="rId4" Type="http://schemas.openxmlformats.org/officeDocument/2006/relationships/oleObject" Target="../embeddings/oleObject28.bin"/><Relationship Id="rId9" Type="http://schemas.openxmlformats.org/officeDocument/2006/relationships/image" Target="../media/image24.emf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emf"/><Relationship Id="rId3" Type="http://schemas.openxmlformats.org/officeDocument/2006/relationships/oleObject" Target="../embeddings/oleObject32.bin"/><Relationship Id="rId7" Type="http://schemas.openxmlformats.org/officeDocument/2006/relationships/oleObject" Target="../embeddings/oleObject34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image" Target="../media/image26.emf"/><Relationship Id="rId5" Type="http://schemas.openxmlformats.org/officeDocument/2006/relationships/oleObject" Target="../embeddings/oleObject33.bin"/><Relationship Id="rId10" Type="http://schemas.openxmlformats.org/officeDocument/2006/relationships/image" Target="../media/image28.emf"/><Relationship Id="rId4" Type="http://schemas.openxmlformats.org/officeDocument/2006/relationships/image" Target="../media/image25.emf"/><Relationship Id="rId9" Type="http://schemas.openxmlformats.org/officeDocument/2006/relationships/oleObject" Target="../embeddings/oleObject3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M194"/>
  <sheetViews>
    <sheetView showGridLines="0" tabSelected="1" zoomScale="130" zoomScaleNormal="130" workbookViewId="0"/>
  </sheetViews>
  <sheetFormatPr baseColWidth="10" defaultColWidth="10.83203125" defaultRowHeight="16" x14ac:dyDescent="0.2"/>
  <cols>
    <col min="1" max="1" width="10.83203125" style="4"/>
    <col min="2" max="2" width="10.83203125" style="4" customWidth="1"/>
    <col min="3" max="3" width="11" style="4" customWidth="1"/>
    <col min="4" max="4" width="12.1640625" style="4" customWidth="1"/>
    <col min="5" max="16384" width="10.83203125" style="4"/>
  </cols>
  <sheetData>
    <row r="1" spans="1:10" ht="19" x14ac:dyDescent="0.25">
      <c r="A1" s="1" t="s">
        <v>3</v>
      </c>
      <c r="B1" s="2"/>
      <c r="C1" s="2"/>
      <c r="D1" s="2"/>
      <c r="E1" s="2"/>
      <c r="F1" s="2"/>
      <c r="G1" s="2"/>
      <c r="H1" s="2"/>
      <c r="I1" s="2"/>
      <c r="J1" s="3"/>
    </row>
    <row r="2" spans="1:10" x14ac:dyDescent="0.2">
      <c r="A2" s="14"/>
      <c r="B2" s="2"/>
      <c r="C2" s="2"/>
      <c r="D2" s="2"/>
      <c r="E2" s="2"/>
      <c r="F2" s="2"/>
      <c r="G2" s="2"/>
      <c r="H2" s="2"/>
      <c r="I2" s="2"/>
      <c r="J2" s="3"/>
    </row>
    <row r="3" spans="1:10" x14ac:dyDescent="0.2">
      <c r="A3" s="14"/>
      <c r="B3" s="2" t="s">
        <v>18</v>
      </c>
      <c r="C3" s="2"/>
      <c r="D3" s="24">
        <v>12000</v>
      </c>
      <c r="E3" s="2" t="s">
        <v>19</v>
      </c>
      <c r="F3" s="2"/>
      <c r="G3" s="2"/>
      <c r="H3" s="2"/>
      <c r="I3" s="2"/>
      <c r="J3" s="3"/>
    </row>
    <row r="4" spans="1:10" x14ac:dyDescent="0.2">
      <c r="A4" s="14"/>
      <c r="B4" s="2"/>
      <c r="C4" s="2"/>
      <c r="D4" s="2"/>
      <c r="E4" s="2"/>
      <c r="F4" s="2"/>
      <c r="G4" s="2"/>
      <c r="H4" s="2"/>
      <c r="I4" s="2"/>
      <c r="J4" s="3"/>
    </row>
    <row r="5" spans="1:10" x14ac:dyDescent="0.2">
      <c r="A5" s="14"/>
      <c r="B5" s="2" t="s">
        <v>4</v>
      </c>
      <c r="C5" s="2"/>
      <c r="D5" s="2"/>
      <c r="E5" s="2"/>
      <c r="F5" s="2"/>
      <c r="G5" s="2"/>
      <c r="H5" s="2"/>
      <c r="I5" s="2"/>
      <c r="J5" s="3"/>
    </row>
    <row r="6" spans="1:10" x14ac:dyDescent="0.2">
      <c r="A6" s="14"/>
      <c r="B6" s="2"/>
      <c r="C6" s="2"/>
      <c r="D6" s="2"/>
      <c r="E6" s="2"/>
      <c r="F6" s="2"/>
      <c r="G6" s="2"/>
      <c r="H6" s="2"/>
      <c r="I6" s="2"/>
      <c r="J6" s="3"/>
    </row>
    <row r="7" spans="1:10" ht="17" x14ac:dyDescent="0.2">
      <c r="A7" s="14"/>
      <c r="B7" s="2"/>
      <c r="C7" s="2"/>
      <c r="D7" s="2"/>
      <c r="E7" s="49" t="s">
        <v>5</v>
      </c>
      <c r="F7" s="111" t="s">
        <v>7</v>
      </c>
      <c r="G7" s="2"/>
      <c r="H7" s="2"/>
      <c r="I7" s="2"/>
      <c r="J7" s="3"/>
    </row>
    <row r="8" spans="1:10" ht="18" thickBot="1" x14ac:dyDescent="0.25">
      <c r="A8" s="14"/>
      <c r="B8" s="2"/>
      <c r="C8" s="2"/>
      <c r="D8" s="2"/>
      <c r="E8" s="64" t="s">
        <v>6</v>
      </c>
      <c r="F8" s="112"/>
      <c r="G8" s="2"/>
      <c r="H8" s="2"/>
      <c r="I8" s="2"/>
      <c r="J8" s="3"/>
    </row>
    <row r="9" spans="1:10" x14ac:dyDescent="0.2">
      <c r="A9" s="14"/>
      <c r="B9" s="2"/>
      <c r="C9" s="2"/>
      <c r="D9" s="2"/>
      <c r="E9" s="113">
        <v>7000</v>
      </c>
      <c r="F9" s="41">
        <v>0.3</v>
      </c>
      <c r="G9" s="2"/>
      <c r="H9" s="2"/>
      <c r="I9" s="2"/>
      <c r="J9" s="3"/>
    </row>
    <row r="10" spans="1:10" x14ac:dyDescent="0.2">
      <c r="A10" s="14"/>
      <c r="B10" s="2"/>
      <c r="C10" s="2"/>
      <c r="D10" s="2"/>
      <c r="E10" s="113">
        <v>9000</v>
      </c>
      <c r="F10" s="41">
        <v>0.5</v>
      </c>
      <c r="G10" s="2"/>
      <c r="H10" s="2"/>
      <c r="I10" s="2"/>
      <c r="J10" s="3"/>
    </row>
    <row r="11" spans="1:10" x14ac:dyDescent="0.2">
      <c r="A11" s="14"/>
      <c r="B11" s="2"/>
      <c r="C11" s="2"/>
      <c r="D11" s="2"/>
      <c r="E11" s="113">
        <v>17000</v>
      </c>
      <c r="F11" s="41">
        <v>0.2</v>
      </c>
      <c r="G11" s="2"/>
      <c r="H11" s="2"/>
      <c r="I11" s="2"/>
      <c r="J11" s="3"/>
    </row>
    <row r="12" spans="1:10" x14ac:dyDescent="0.2">
      <c r="A12" s="14"/>
      <c r="B12" s="2"/>
      <c r="C12" s="2"/>
      <c r="D12" s="2"/>
      <c r="E12" s="16"/>
      <c r="F12" s="15"/>
      <c r="G12" s="2"/>
      <c r="H12" s="2"/>
      <c r="I12" s="2"/>
      <c r="J12" s="3"/>
    </row>
    <row r="13" spans="1:10" ht="16.5" customHeight="1" x14ac:dyDescent="0.2">
      <c r="A13" s="14"/>
      <c r="B13" s="2" t="s">
        <v>12</v>
      </c>
      <c r="C13" s="2"/>
      <c r="D13" s="2"/>
      <c r="E13" s="114">
        <v>0.04</v>
      </c>
      <c r="F13" s="116" t="s">
        <v>13</v>
      </c>
      <c r="G13" s="2"/>
      <c r="H13" s="2"/>
      <c r="I13" s="2"/>
      <c r="J13" s="3"/>
    </row>
    <row r="14" spans="1:10" x14ac:dyDescent="0.2">
      <c r="A14" s="14"/>
      <c r="B14" s="2" t="s">
        <v>15</v>
      </c>
      <c r="C14" s="2"/>
      <c r="D14" s="20">
        <v>0.05</v>
      </c>
      <c r="E14" s="115" t="s">
        <v>16</v>
      </c>
      <c r="F14" s="15"/>
      <c r="G14" s="2"/>
      <c r="H14" s="2"/>
      <c r="I14" s="2"/>
      <c r="J14" s="3"/>
    </row>
    <row r="15" spans="1:10" x14ac:dyDescent="0.2">
      <c r="A15" s="14"/>
      <c r="B15" s="2"/>
      <c r="C15" s="2"/>
      <c r="D15" s="2"/>
      <c r="E15" s="16"/>
      <c r="F15" s="15"/>
      <c r="G15" s="2"/>
      <c r="H15" s="2"/>
      <c r="I15" s="2"/>
      <c r="J15" s="3"/>
    </row>
    <row r="16" spans="1:10" x14ac:dyDescent="0.2">
      <c r="A16" s="14"/>
      <c r="B16" s="2" t="s">
        <v>0</v>
      </c>
      <c r="C16" s="2"/>
      <c r="D16" s="2"/>
      <c r="E16" s="2" t="s">
        <v>14</v>
      </c>
      <c r="F16" s="2"/>
      <c r="G16" s="2"/>
      <c r="H16" s="2"/>
      <c r="I16" s="2"/>
      <c r="J16" s="3"/>
    </row>
    <row r="17" spans="1:12" x14ac:dyDescent="0.2">
      <c r="A17" s="14"/>
      <c r="B17" s="2" t="s">
        <v>8</v>
      </c>
      <c r="C17" s="2"/>
      <c r="D17" s="2"/>
      <c r="E17" s="2"/>
      <c r="F17" s="2"/>
      <c r="G17" s="2"/>
      <c r="H17" s="2"/>
      <c r="I17" s="2"/>
      <c r="J17" s="3"/>
    </row>
    <row r="18" spans="1:12" x14ac:dyDescent="0.2">
      <c r="A18" s="14"/>
      <c r="B18" s="2"/>
      <c r="C18" s="2"/>
      <c r="D18" s="2"/>
      <c r="E18" s="2"/>
      <c r="F18" s="2"/>
      <c r="G18" s="2"/>
      <c r="H18" s="2"/>
      <c r="I18" s="2"/>
      <c r="J18" s="3"/>
    </row>
    <row r="19" spans="1:12" x14ac:dyDescent="0.2">
      <c r="A19" s="14"/>
      <c r="B19" s="2" t="s">
        <v>1</v>
      </c>
      <c r="C19" s="2"/>
      <c r="D19" s="2"/>
      <c r="E19" s="2"/>
      <c r="F19" s="2"/>
      <c r="G19" s="2"/>
      <c r="H19" s="2"/>
      <c r="I19" s="2"/>
      <c r="J19" s="3"/>
    </row>
    <row r="20" spans="1:12" x14ac:dyDescent="0.2">
      <c r="A20" s="14"/>
      <c r="B20" s="2" t="s">
        <v>98</v>
      </c>
      <c r="C20" s="2"/>
      <c r="D20" s="2"/>
      <c r="E20" s="2"/>
      <c r="F20" s="2"/>
      <c r="G20" s="2"/>
      <c r="H20" s="2"/>
      <c r="I20" s="2"/>
      <c r="J20" s="3"/>
    </row>
    <row r="21" spans="1:12" x14ac:dyDescent="0.2">
      <c r="A21" s="14"/>
      <c r="B21" s="2" t="s">
        <v>99</v>
      </c>
      <c r="C21" s="2"/>
      <c r="D21" s="2"/>
      <c r="E21" s="2"/>
      <c r="F21" s="2"/>
      <c r="G21" s="2"/>
      <c r="H21" s="2"/>
      <c r="I21" s="2"/>
      <c r="J21" s="3"/>
    </row>
    <row r="22" spans="1:12" x14ac:dyDescent="0.2">
      <c r="A22" s="14"/>
      <c r="B22" s="2"/>
      <c r="C22" s="2"/>
      <c r="D22" s="2"/>
      <c r="E22" s="2"/>
      <c r="F22" s="2"/>
      <c r="G22" s="2"/>
      <c r="H22" s="2"/>
      <c r="I22" s="2"/>
      <c r="J22" s="3"/>
    </row>
    <row r="23" spans="1:12" ht="17" thickBot="1" x14ac:dyDescent="0.25">
      <c r="A23" s="5"/>
      <c r="B23" s="6"/>
      <c r="C23" s="7"/>
      <c r="D23" s="7"/>
      <c r="E23" s="7"/>
      <c r="F23" s="6"/>
      <c r="G23" s="6"/>
      <c r="H23" s="6"/>
      <c r="I23" s="6"/>
      <c r="J23" s="8"/>
    </row>
    <row r="24" spans="1:12" x14ac:dyDescent="0.2">
      <c r="A24" s="9"/>
      <c r="B24" s="9"/>
      <c r="C24" s="9"/>
      <c r="D24" s="9"/>
      <c r="E24" s="9"/>
      <c r="F24" s="9"/>
      <c r="G24" s="9"/>
      <c r="H24" s="9"/>
      <c r="I24" s="9"/>
    </row>
    <row r="25" spans="1:12" ht="19" x14ac:dyDescent="0.25">
      <c r="A25" s="10" t="s">
        <v>2</v>
      </c>
      <c r="B25" s="9"/>
      <c r="C25" s="9"/>
      <c r="D25" s="9"/>
      <c r="E25" s="9"/>
      <c r="F25" s="9"/>
      <c r="G25" s="9"/>
      <c r="H25" s="9"/>
      <c r="I25" s="9"/>
    </row>
    <row r="26" spans="1:12" x14ac:dyDescent="0.2">
      <c r="A26" s="17" t="s">
        <v>9</v>
      </c>
      <c r="B26" s="9"/>
      <c r="C26" s="12"/>
      <c r="D26" s="9"/>
      <c r="E26" s="9"/>
      <c r="F26" s="9"/>
      <c r="G26" s="9"/>
      <c r="H26" s="9"/>
      <c r="I26" s="9"/>
    </row>
    <row r="27" spans="1:12" x14ac:dyDescent="0.2">
      <c r="A27" s="9"/>
      <c r="B27" s="9"/>
      <c r="C27" s="9"/>
      <c r="D27" s="9"/>
      <c r="E27" s="9"/>
      <c r="F27" s="9"/>
      <c r="G27" s="9"/>
      <c r="H27" s="9"/>
      <c r="I27" s="9"/>
    </row>
    <row r="28" spans="1:12" x14ac:dyDescent="0.2">
      <c r="A28" s="9"/>
      <c r="B28" s="18" t="s">
        <v>10</v>
      </c>
      <c r="C28" s="9"/>
      <c r="D28" s="9"/>
      <c r="E28" s="9"/>
      <c r="F28" s="9"/>
      <c r="G28" s="9"/>
      <c r="H28" s="9"/>
      <c r="I28" s="9"/>
      <c r="L28" s="13"/>
    </row>
    <row r="29" spans="1:12" x14ac:dyDescent="0.2">
      <c r="A29" s="9"/>
      <c r="B29" s="9"/>
      <c r="C29" s="9"/>
      <c r="D29" s="9"/>
      <c r="E29" s="9"/>
      <c r="F29" s="9"/>
      <c r="G29" s="9"/>
      <c r="H29" s="9"/>
      <c r="I29" s="9"/>
      <c r="L29" s="13"/>
    </row>
    <row r="30" spans="1:12" x14ac:dyDescent="0.2">
      <c r="A30" s="9"/>
      <c r="B30" s="9"/>
      <c r="C30" s="9"/>
      <c r="D30"/>
      <c r="E30" s="9"/>
      <c r="F30" s="9"/>
      <c r="G30" s="9"/>
      <c r="H30" s="9"/>
      <c r="I30" s="9"/>
      <c r="L30" s="13"/>
    </row>
    <row r="31" spans="1:12" x14ac:dyDescent="0.2">
      <c r="A31" s="9"/>
      <c r="B31" s="9"/>
      <c r="C31" s="9"/>
      <c r="D31" s="9"/>
      <c r="E31" s="9"/>
      <c r="F31" s="9"/>
      <c r="G31" s="9"/>
      <c r="H31" s="9"/>
      <c r="I31" s="9"/>
      <c r="L31" s="13"/>
    </row>
    <row r="32" spans="1:12" ht="17" thickBot="1" x14ac:dyDescent="0.25">
      <c r="A32" s="9"/>
      <c r="B32" s="9"/>
      <c r="C32" s="9"/>
      <c r="D32" s="9"/>
      <c r="E32" s="9"/>
      <c r="F32" s="9"/>
      <c r="G32" s="9"/>
      <c r="H32" s="9"/>
      <c r="I32" s="9"/>
      <c r="L32" s="13"/>
    </row>
    <row r="33" spans="1:12" ht="17" thickBot="1" x14ac:dyDescent="0.25">
      <c r="A33" s="9"/>
      <c r="B33" s="9"/>
      <c r="C33" s="22" t="s">
        <v>11</v>
      </c>
      <c r="D33" s="119">
        <f>SUMPRODUCT(E9:E11,F9:F11)</f>
        <v>10000</v>
      </c>
      <c r="E33" s="9"/>
      <c r="F33" s="9"/>
      <c r="G33" s="9"/>
      <c r="H33" s="9"/>
      <c r="I33" s="9"/>
      <c r="L33" s="13"/>
    </row>
    <row r="34" spans="1:12" x14ac:dyDescent="0.2">
      <c r="A34" s="9"/>
      <c r="B34" s="9"/>
      <c r="C34" s="9"/>
      <c r="D34" s="9"/>
      <c r="E34" s="9"/>
      <c r="F34" s="9"/>
      <c r="G34" s="9"/>
      <c r="H34" s="9"/>
      <c r="I34" s="9"/>
      <c r="L34" s="13"/>
    </row>
    <row r="35" spans="1:12" x14ac:dyDescent="0.2">
      <c r="A35" s="9"/>
      <c r="B35" s="18" t="s">
        <v>17</v>
      </c>
      <c r="C35" s="9"/>
      <c r="D35" s="9"/>
      <c r="E35" s="9"/>
      <c r="F35" s="9"/>
      <c r="G35" s="9"/>
      <c r="H35" s="9"/>
      <c r="I35" s="9"/>
      <c r="L35" s="13"/>
    </row>
    <row r="36" spans="1:12" x14ac:dyDescent="0.2">
      <c r="A36" s="9"/>
      <c r="B36" s="9"/>
      <c r="C36" s="9"/>
      <c r="D36" s="9"/>
      <c r="E36" s="9"/>
      <c r="F36" s="9"/>
      <c r="G36" s="9"/>
      <c r="H36" s="9"/>
      <c r="I36" s="9"/>
      <c r="L36" s="13"/>
    </row>
    <row r="37" spans="1:12" x14ac:dyDescent="0.2">
      <c r="B37" s="9"/>
      <c r="C37"/>
      <c r="D37" s="9"/>
      <c r="E37" s="9"/>
      <c r="F37" s="9"/>
      <c r="G37" s="9"/>
      <c r="H37" s="9"/>
      <c r="I37" s="9"/>
    </row>
    <row r="38" spans="1:12" x14ac:dyDescent="0.2">
      <c r="B38" s="9"/>
      <c r="C38" s="9"/>
      <c r="D38" s="9"/>
      <c r="E38" s="9"/>
      <c r="F38" s="9"/>
      <c r="G38" s="9"/>
      <c r="H38" s="9"/>
      <c r="I38" s="9"/>
    </row>
    <row r="39" spans="1:12" ht="17" thickBot="1" x14ac:dyDescent="0.25">
      <c r="B39" s="9"/>
      <c r="C39" s="9"/>
      <c r="D39" s="9"/>
      <c r="E39" s="9"/>
      <c r="F39" s="9"/>
      <c r="G39" s="9"/>
      <c r="H39" s="9"/>
      <c r="I39" s="9"/>
    </row>
    <row r="40" spans="1:12" ht="19" thickBot="1" x14ac:dyDescent="0.3">
      <c r="B40" s="9"/>
      <c r="C40" s="22" t="s">
        <v>20</v>
      </c>
      <c r="D40" s="119">
        <f>D3*(1+E13)</f>
        <v>12480</v>
      </c>
      <c r="E40" s="9"/>
      <c r="F40" s="9"/>
      <c r="G40" s="9"/>
      <c r="H40" s="9"/>
      <c r="I40" s="9"/>
    </row>
    <row r="41" spans="1:12" x14ac:dyDescent="0.2">
      <c r="B41" s="9"/>
      <c r="C41" s="9"/>
      <c r="D41" s="9"/>
      <c r="E41" s="9"/>
      <c r="F41" s="9"/>
      <c r="G41" s="9"/>
      <c r="H41" s="9"/>
      <c r="I41" s="9"/>
    </row>
    <row r="42" spans="1:12" x14ac:dyDescent="0.2">
      <c r="B42" s="18" t="s">
        <v>100</v>
      </c>
      <c r="C42" s="9"/>
      <c r="D42" s="9"/>
      <c r="E42" s="9"/>
      <c r="F42" s="9"/>
      <c r="G42" s="9"/>
      <c r="H42" s="9"/>
      <c r="I42" s="9"/>
    </row>
    <row r="43" spans="1:12" x14ac:dyDescent="0.2">
      <c r="B43" s="18" t="s">
        <v>101</v>
      </c>
      <c r="C43" s="9"/>
      <c r="D43" s="9"/>
      <c r="E43" s="9"/>
      <c r="F43" s="9"/>
      <c r="G43" s="9"/>
      <c r="H43" s="9"/>
      <c r="I43" s="9"/>
    </row>
    <row r="44" spans="1:12" x14ac:dyDescent="0.2">
      <c r="B44" s="9"/>
      <c r="C44" s="9"/>
      <c r="D44" s="9"/>
      <c r="E44" s="9"/>
      <c r="F44" s="9"/>
      <c r="G44" s="9"/>
      <c r="H44" s="9"/>
      <c r="I44" s="9"/>
    </row>
    <row r="45" spans="1:12" x14ac:dyDescent="0.2">
      <c r="B45" s="9"/>
      <c r="C45"/>
      <c r="D45" s="9"/>
      <c r="E45" s="9"/>
      <c r="F45" s="9"/>
      <c r="G45" s="9"/>
      <c r="H45" s="9"/>
      <c r="I45" s="9"/>
    </row>
    <row r="46" spans="1:12" x14ac:dyDescent="0.2">
      <c r="B46" s="9"/>
      <c r="C46" s="9"/>
      <c r="D46" s="9"/>
      <c r="E46" s="9"/>
      <c r="F46" s="9"/>
      <c r="G46" s="9"/>
      <c r="H46" s="9"/>
      <c r="I46" s="9"/>
    </row>
    <row r="47" spans="1:12" x14ac:dyDescent="0.2">
      <c r="B47" s="9"/>
      <c r="C47" s="9"/>
      <c r="D47" s="9"/>
      <c r="E47" s="9"/>
      <c r="F47" s="9"/>
      <c r="G47" s="9"/>
      <c r="H47" s="9"/>
      <c r="I47" s="9"/>
    </row>
    <row r="48" spans="1:12" x14ac:dyDescent="0.2">
      <c r="B48" s="9"/>
      <c r="C48" s="9"/>
      <c r="D48" s="9"/>
      <c r="E48" s="9"/>
      <c r="F48" s="9"/>
      <c r="G48" s="9"/>
      <c r="H48" s="9"/>
      <c r="I48" s="9"/>
    </row>
    <row r="49" spans="1:14" ht="17" thickBot="1" x14ac:dyDescent="0.25">
      <c r="B49" s="9" t="s">
        <v>22</v>
      </c>
      <c r="C49" s="12"/>
      <c r="D49" s="9"/>
      <c r="E49" s="9"/>
      <c r="F49" s="9"/>
      <c r="G49" s="9"/>
      <c r="H49" s="9"/>
      <c r="I49" s="9"/>
    </row>
    <row r="50" spans="1:14" ht="17" thickBot="1" x14ac:dyDescent="0.25">
      <c r="A50" s="9"/>
      <c r="B50" s="9"/>
      <c r="C50" s="22" t="s">
        <v>21</v>
      </c>
      <c r="D50" s="119">
        <f>F11*(E11-D40)</f>
        <v>904</v>
      </c>
      <c r="E50" s="9"/>
      <c r="F50" s="9"/>
      <c r="G50" s="9"/>
      <c r="H50" s="9"/>
      <c r="I50" s="9"/>
      <c r="L50" s="9"/>
      <c r="M50" s="12"/>
      <c r="N50" s="9"/>
    </row>
    <row r="51" spans="1:14" x14ac:dyDescent="0.2">
      <c r="A51" s="9"/>
      <c r="B51" s="9"/>
      <c r="C51" s="9"/>
      <c r="D51" s="9"/>
      <c r="E51" s="9"/>
      <c r="F51" s="9"/>
      <c r="G51" s="9"/>
      <c r="H51" s="9"/>
      <c r="I51" s="9"/>
      <c r="L51" s="13"/>
      <c r="M51" s="13"/>
      <c r="N51" s="13"/>
    </row>
    <row r="52" spans="1:14" x14ac:dyDescent="0.2">
      <c r="A52" s="9"/>
      <c r="B52" s="18" t="s">
        <v>23</v>
      </c>
      <c r="C52" s="9"/>
      <c r="D52" s="9"/>
      <c r="E52" s="9"/>
      <c r="F52" s="9"/>
      <c r="G52" s="9"/>
      <c r="H52" s="9"/>
      <c r="I52" s="9"/>
      <c r="L52" s="13"/>
      <c r="M52" s="13"/>
      <c r="N52" s="13"/>
    </row>
    <row r="53" spans="1:14" x14ac:dyDescent="0.2">
      <c r="A53" s="9"/>
      <c r="B53" s="9"/>
      <c r="C53"/>
      <c r="D53" s="9"/>
      <c r="E53" s="9"/>
      <c r="F53" s="9"/>
      <c r="G53" s="9"/>
      <c r="H53" s="9"/>
      <c r="I53" s="9"/>
      <c r="L53" s="13"/>
      <c r="M53" s="13"/>
      <c r="N53" s="13"/>
    </row>
    <row r="54" spans="1:14" x14ac:dyDescent="0.2">
      <c r="A54" s="9"/>
      <c r="B54" s="9"/>
      <c r="C54" s="9"/>
      <c r="D54" s="9"/>
      <c r="E54" s="9"/>
      <c r="F54" s="9"/>
      <c r="G54" s="9"/>
      <c r="H54" s="9"/>
      <c r="I54" s="9"/>
      <c r="L54" s="13"/>
      <c r="M54" s="13"/>
      <c r="N54" s="13"/>
    </row>
    <row r="55" spans="1:14" x14ac:dyDescent="0.2">
      <c r="A55" s="9"/>
      <c r="B55" s="9"/>
      <c r="C55" s="9"/>
      <c r="D55" s="9"/>
      <c r="E55" s="9"/>
      <c r="F55" s="9"/>
      <c r="G55" s="9"/>
      <c r="H55" s="9"/>
      <c r="I55" s="9"/>
      <c r="L55" s="13"/>
      <c r="M55" s="13"/>
      <c r="N55" s="13"/>
    </row>
    <row r="56" spans="1:14" x14ac:dyDescent="0.2">
      <c r="A56" s="9"/>
      <c r="B56" s="9"/>
      <c r="C56" s="9"/>
      <c r="D56" s="9"/>
      <c r="E56" s="9"/>
      <c r="F56" s="9"/>
      <c r="G56" s="9"/>
      <c r="H56" s="9"/>
      <c r="I56" s="9"/>
      <c r="L56" s="13"/>
      <c r="M56" s="13"/>
      <c r="N56" s="13"/>
    </row>
    <row r="57" spans="1:14" ht="17" thickBot="1" x14ac:dyDescent="0.25">
      <c r="A57" s="9"/>
      <c r="B57" s="9"/>
      <c r="C57" s="9"/>
      <c r="D57" s="9"/>
      <c r="E57" s="9"/>
      <c r="F57" s="9"/>
      <c r="G57" s="9"/>
      <c r="H57" s="9"/>
      <c r="I57" s="9"/>
      <c r="L57" s="13"/>
      <c r="M57" s="13"/>
      <c r="N57" s="13"/>
    </row>
    <row r="58" spans="1:14" ht="17" thickBot="1" x14ac:dyDescent="0.25">
      <c r="A58" s="9"/>
      <c r="B58" s="9"/>
      <c r="C58" s="22" t="s">
        <v>24</v>
      </c>
      <c r="D58" s="26">
        <f>D50/D33</f>
        <v>9.0399999999999994E-2</v>
      </c>
      <c r="E58" s="9"/>
      <c r="F58" s="9"/>
      <c r="G58" s="9"/>
      <c r="H58" s="9"/>
      <c r="I58" s="9"/>
      <c r="L58" s="13"/>
      <c r="M58" s="13"/>
      <c r="N58" s="13"/>
    </row>
    <row r="59" spans="1:14" x14ac:dyDescent="0.2">
      <c r="A59" s="9"/>
      <c r="B59" s="9"/>
      <c r="C59" s="9"/>
      <c r="D59" s="9"/>
      <c r="E59" s="9"/>
      <c r="F59" s="9"/>
      <c r="G59" s="9"/>
      <c r="H59" s="9"/>
      <c r="I59" s="9"/>
      <c r="L59" s="13"/>
      <c r="M59" s="13"/>
      <c r="N59" s="13"/>
    </row>
    <row r="60" spans="1:14" x14ac:dyDescent="0.2">
      <c r="A60" s="9"/>
      <c r="B60" s="18" t="s">
        <v>25</v>
      </c>
      <c r="C60" s="9"/>
      <c r="D60" s="9"/>
      <c r="E60" s="9"/>
      <c r="F60" s="9"/>
      <c r="G60" s="9"/>
      <c r="H60" s="9"/>
      <c r="I60" s="9"/>
      <c r="L60" s="9"/>
      <c r="M60" s="12"/>
      <c r="N60" s="9"/>
    </row>
    <row r="61" spans="1:14" x14ac:dyDescent="0.2">
      <c r="A61" s="9"/>
      <c r="B61" s="9"/>
      <c r="C61" s="9"/>
      <c r="D61" s="9"/>
      <c r="E61" s="9"/>
      <c r="F61" s="9"/>
      <c r="G61" s="9"/>
      <c r="H61" s="9"/>
      <c r="I61" s="9"/>
      <c r="L61" s="13"/>
      <c r="M61" s="13"/>
      <c r="N61" s="13"/>
    </row>
    <row r="62" spans="1:14" x14ac:dyDescent="0.2">
      <c r="A62" s="9"/>
      <c r="B62" s="9"/>
      <c r="C62"/>
      <c r="D62" s="9"/>
      <c r="E62" s="9"/>
      <c r="F62" s="9"/>
      <c r="G62" s="9"/>
      <c r="H62" s="9"/>
      <c r="I62" s="9"/>
      <c r="L62" s="13"/>
      <c r="M62" s="13"/>
      <c r="N62" s="13"/>
    </row>
    <row r="63" spans="1:14" x14ac:dyDescent="0.2">
      <c r="A63" s="9"/>
      <c r="B63" s="9"/>
      <c r="C63" s="9"/>
      <c r="D63" s="9"/>
      <c r="E63" s="9"/>
      <c r="F63" s="9"/>
      <c r="G63" s="9"/>
      <c r="H63" s="9"/>
      <c r="I63" s="9"/>
      <c r="L63" s="13"/>
      <c r="M63" s="13"/>
      <c r="N63" s="13"/>
    </row>
    <row r="64" spans="1:14" x14ac:dyDescent="0.2">
      <c r="A64" s="9"/>
      <c r="B64" s="9"/>
      <c r="C64" s="9"/>
      <c r="D64" s="9"/>
      <c r="E64" s="9"/>
      <c r="F64" s="9"/>
      <c r="G64" s="9"/>
      <c r="H64" s="9"/>
      <c r="I64" s="9"/>
      <c r="L64" s="13"/>
      <c r="M64" s="13"/>
      <c r="N64" s="13"/>
    </row>
    <row r="65" spans="1:14" x14ac:dyDescent="0.2">
      <c r="A65" s="9"/>
      <c r="B65" s="9"/>
      <c r="C65" s="9"/>
      <c r="D65" s="9"/>
      <c r="E65" s="9"/>
      <c r="F65" s="9"/>
      <c r="G65" s="9"/>
      <c r="H65" s="9"/>
      <c r="I65" s="9"/>
      <c r="L65" s="13"/>
      <c r="M65" s="13"/>
      <c r="N65" s="13"/>
    </row>
    <row r="66" spans="1:14" x14ac:dyDescent="0.2">
      <c r="A66" s="9"/>
      <c r="B66" s="9"/>
      <c r="C66" s="9"/>
      <c r="D66" s="9"/>
      <c r="E66" s="9"/>
      <c r="F66" s="9"/>
      <c r="G66" s="9"/>
      <c r="H66" s="9"/>
      <c r="I66" s="9"/>
      <c r="L66" s="13"/>
      <c r="M66" s="13"/>
      <c r="N66" s="13"/>
    </row>
    <row r="67" spans="1:14" ht="17" thickBot="1" x14ac:dyDescent="0.25">
      <c r="A67" s="9"/>
      <c r="B67" s="9"/>
      <c r="C67" s="9"/>
      <c r="D67" s="9"/>
      <c r="E67" s="9"/>
      <c r="F67" s="9"/>
      <c r="G67" s="9"/>
      <c r="H67" s="9"/>
      <c r="I67" s="9"/>
      <c r="L67" s="13"/>
      <c r="M67" s="13"/>
      <c r="N67" s="13"/>
    </row>
    <row r="68" spans="1:14" x14ac:dyDescent="0.2">
      <c r="A68" s="9"/>
      <c r="B68" s="9"/>
      <c r="C68" s="27" t="s">
        <v>26</v>
      </c>
      <c r="D68" s="118">
        <f>D3-D33</f>
        <v>2000</v>
      </c>
      <c r="E68" s="9"/>
      <c r="F68" s="9"/>
      <c r="G68" s="9"/>
      <c r="H68" s="9"/>
      <c r="I68" s="9"/>
      <c r="L68" s="13"/>
      <c r="M68" s="13"/>
      <c r="N68" s="13"/>
    </row>
    <row r="69" spans="1:14" ht="17" thickBot="1" x14ac:dyDescent="0.25">
      <c r="A69" s="9"/>
      <c r="B69" s="9"/>
      <c r="C69" s="28" t="s">
        <v>27</v>
      </c>
      <c r="D69" s="29">
        <f>D68/D33</f>
        <v>0.2</v>
      </c>
      <c r="E69" s="9"/>
      <c r="F69" s="9"/>
      <c r="G69" s="9"/>
      <c r="H69" s="9"/>
      <c r="I69" s="9"/>
      <c r="L69" s="13"/>
      <c r="M69" s="13"/>
      <c r="N69" s="13"/>
    </row>
    <row r="70" spans="1:14" x14ac:dyDescent="0.2">
      <c r="A70" s="9"/>
      <c r="B70" s="9"/>
      <c r="C70" s="9"/>
      <c r="D70" s="9"/>
      <c r="E70" s="9"/>
      <c r="F70" s="9"/>
      <c r="G70" s="9"/>
      <c r="H70" s="9"/>
      <c r="I70" s="9"/>
      <c r="L70" s="9"/>
      <c r="M70" s="12"/>
      <c r="N70" s="9"/>
    </row>
    <row r="71" spans="1:14" x14ac:dyDescent="0.2">
      <c r="A71" s="17" t="s">
        <v>28</v>
      </c>
      <c r="B71" s="9"/>
      <c r="C71" s="9"/>
      <c r="D71" s="9"/>
      <c r="E71" s="9"/>
      <c r="F71" s="9"/>
      <c r="G71" s="9"/>
      <c r="H71" s="9"/>
      <c r="I71" s="9"/>
      <c r="L71" s="13"/>
      <c r="M71" s="13"/>
      <c r="N71" s="13"/>
    </row>
    <row r="72" spans="1:14" x14ac:dyDescent="0.2">
      <c r="A72" s="9"/>
      <c r="B72" s="9"/>
      <c r="C72" s="9"/>
      <c r="D72" s="9"/>
      <c r="E72" s="9"/>
      <c r="F72" s="9"/>
      <c r="G72" s="9"/>
      <c r="H72" s="9"/>
      <c r="I72" s="9"/>
      <c r="L72" s="13"/>
      <c r="M72" s="13"/>
      <c r="N72" s="13"/>
    </row>
    <row r="73" spans="1:14" x14ac:dyDescent="0.2">
      <c r="A73" s="9"/>
      <c r="B73" s="18" t="s">
        <v>29</v>
      </c>
      <c r="C73" s="9"/>
      <c r="D73" s="9"/>
      <c r="E73" s="9"/>
      <c r="F73" s="9"/>
      <c r="G73" s="9"/>
      <c r="H73" s="9"/>
      <c r="I73" s="9"/>
      <c r="L73" s="13"/>
      <c r="M73" s="13"/>
      <c r="N73" s="13"/>
    </row>
    <row r="74" spans="1:14" x14ac:dyDescent="0.2">
      <c r="A74" s="9"/>
      <c r="B74" s="9"/>
      <c r="C74" s="9"/>
      <c r="D74" s="9"/>
      <c r="E74" s="9"/>
      <c r="F74" s="9"/>
      <c r="G74" s="9"/>
      <c r="H74" s="9"/>
      <c r="I74" s="9"/>
      <c r="L74" s="13"/>
      <c r="M74" s="13"/>
      <c r="N74" s="13"/>
    </row>
    <row r="75" spans="1:14" x14ac:dyDescent="0.2">
      <c r="A75" s="9"/>
      <c r="B75" s="9"/>
      <c r="C75"/>
      <c r="D75" s="9"/>
      <c r="E75" s="9"/>
      <c r="F75" s="9"/>
      <c r="G75" s="9"/>
      <c r="H75" s="9"/>
      <c r="I75" s="9"/>
      <c r="L75" s="13"/>
      <c r="M75" s="13"/>
      <c r="N75" s="13"/>
    </row>
    <row r="76" spans="1:14" ht="17" thickBot="1" x14ac:dyDescent="0.25">
      <c r="A76" s="9"/>
      <c r="B76" s="9"/>
      <c r="C76" s="9"/>
      <c r="D76" s="9"/>
      <c r="E76" s="9"/>
      <c r="F76" s="9"/>
      <c r="G76" s="9"/>
      <c r="H76" s="9"/>
      <c r="I76" s="9"/>
      <c r="L76" s="13"/>
      <c r="M76" s="13"/>
      <c r="N76" s="13"/>
    </row>
    <row r="77" spans="1:14" ht="17" thickBot="1" x14ac:dyDescent="0.25">
      <c r="A77" s="9"/>
      <c r="B77" s="9"/>
      <c r="C77" s="22" t="s">
        <v>21</v>
      </c>
      <c r="D77" s="23">
        <f>D14*D33</f>
        <v>500</v>
      </c>
      <c r="E77" s="9"/>
      <c r="F77" s="9"/>
      <c r="G77" s="9"/>
      <c r="H77" s="9"/>
      <c r="I77" s="9"/>
      <c r="L77" s="13"/>
      <c r="M77" s="13"/>
      <c r="N77" s="13"/>
    </row>
    <row r="78" spans="1:14" x14ac:dyDescent="0.2">
      <c r="A78" s="9"/>
      <c r="B78" s="9"/>
      <c r="C78" s="9"/>
      <c r="D78" s="9"/>
      <c r="E78" s="9"/>
      <c r="F78" s="9"/>
      <c r="G78" s="9"/>
      <c r="H78" s="9"/>
      <c r="I78" s="9"/>
      <c r="L78" s="13"/>
      <c r="M78" s="13"/>
      <c r="N78" s="13"/>
    </row>
    <row r="79" spans="1:14" x14ac:dyDescent="0.2">
      <c r="A79" s="9"/>
      <c r="B79" s="18" t="s">
        <v>102</v>
      </c>
      <c r="C79" s="9"/>
      <c r="D79" s="9"/>
      <c r="E79" s="9"/>
      <c r="F79" s="9"/>
      <c r="G79" s="9"/>
      <c r="H79" s="9"/>
      <c r="I79" s="9"/>
      <c r="L79" s="13"/>
      <c r="M79" s="13"/>
      <c r="N79" s="13"/>
    </row>
    <row r="80" spans="1:14" x14ac:dyDescent="0.2">
      <c r="A80" s="9"/>
      <c r="B80" s="18" t="s">
        <v>103</v>
      </c>
      <c r="C80" s="9"/>
      <c r="D80" s="9"/>
      <c r="E80" s="9"/>
      <c r="F80" s="9"/>
      <c r="G80" s="9"/>
      <c r="H80" s="9"/>
      <c r="I80" s="9"/>
      <c r="L80" s="13"/>
      <c r="M80" s="13"/>
      <c r="N80" s="13"/>
    </row>
    <row r="81" spans="1:65" x14ac:dyDescent="0.2">
      <c r="A81" s="9"/>
      <c r="B81" s="18" t="s">
        <v>104</v>
      </c>
      <c r="C81" s="9"/>
      <c r="D81" s="9"/>
      <c r="E81" s="9"/>
      <c r="F81" s="9"/>
      <c r="G81" s="9"/>
      <c r="H81" s="9"/>
      <c r="I81" s="9"/>
      <c r="L81" s="13"/>
      <c r="M81" s="13"/>
      <c r="N81" s="13"/>
    </row>
    <row r="82" spans="1:65" x14ac:dyDescent="0.2">
      <c r="A82" s="9"/>
      <c r="B82" s="9"/>
      <c r="C82" s="9"/>
      <c r="D82" s="9"/>
      <c r="E82" s="9"/>
      <c r="F82" s="9"/>
      <c r="G82" s="9"/>
      <c r="H82" s="9"/>
      <c r="I82" s="9"/>
      <c r="L82" s="9"/>
      <c r="M82" s="12"/>
      <c r="N82" s="9"/>
    </row>
    <row r="83" spans="1:65" x14ac:dyDescent="0.2">
      <c r="A83" s="9"/>
      <c r="B83" s="9"/>
      <c r="C83" s="30"/>
      <c r="D83" s="9"/>
      <c r="E83" s="9"/>
      <c r="F83" s="9"/>
      <c r="G83" s="9"/>
      <c r="H83" s="9"/>
      <c r="I83" s="9"/>
      <c r="L83" s="13"/>
      <c r="M83" s="13"/>
      <c r="N83" s="13"/>
    </row>
    <row r="84" spans="1:65" x14ac:dyDescent="0.2">
      <c r="A84" s="9"/>
      <c r="B84" s="9"/>
      <c r="C84" s="9"/>
      <c r="D84" s="9"/>
      <c r="E84" s="9"/>
      <c r="F84" s="9"/>
      <c r="G84" s="9"/>
      <c r="H84" s="9"/>
      <c r="I84" s="9"/>
      <c r="L84" s="13"/>
      <c r="M84" s="13"/>
      <c r="N84" s="13"/>
    </row>
    <row r="85" spans="1:65" x14ac:dyDescent="0.2">
      <c r="A85" s="9"/>
      <c r="B85" s="17" t="s">
        <v>201</v>
      </c>
      <c r="C85" s="9"/>
      <c r="D85" s="9"/>
      <c r="E85" s="9"/>
      <c r="F85" s="9"/>
      <c r="G85" s="9"/>
      <c r="H85" s="9"/>
      <c r="I85" s="9"/>
      <c r="L85" s="13"/>
      <c r="M85" s="13"/>
      <c r="N85" s="13"/>
    </row>
    <row r="86" spans="1:65" x14ac:dyDescent="0.2">
      <c r="A86" s="9"/>
      <c r="B86" s="9"/>
      <c r="C86" s="9"/>
      <c r="D86" s="9"/>
      <c r="E86" s="9"/>
      <c r="F86" s="9"/>
      <c r="G86" s="9"/>
      <c r="H86" s="9"/>
      <c r="I86" s="9"/>
      <c r="L86" s="13"/>
      <c r="M86" s="13"/>
      <c r="N86" s="13"/>
    </row>
    <row r="87" spans="1:65" ht="17" thickBot="1" x14ac:dyDescent="0.25">
      <c r="A87" s="9"/>
      <c r="B87" s="9"/>
      <c r="C87" s="9"/>
      <c r="D87"/>
      <c r="E87" s="9"/>
      <c r="F87" s="9"/>
      <c r="G87" s="9"/>
      <c r="H87" s="9"/>
      <c r="I87" s="9"/>
      <c r="L87" s="13"/>
      <c r="M87" s="13"/>
      <c r="N87" s="13"/>
    </row>
    <row r="88" spans="1:65" ht="19" thickBot="1" x14ac:dyDescent="0.3">
      <c r="A88" s="11"/>
      <c r="B88" s="9"/>
      <c r="C88" s="22" t="s">
        <v>20</v>
      </c>
      <c r="D88" s="119">
        <f>E11-D77/F11</f>
        <v>14500</v>
      </c>
      <c r="E88" s="9"/>
      <c r="F88" s="9"/>
      <c r="G88" s="9"/>
      <c r="H88" s="9"/>
      <c r="I88" s="9"/>
      <c r="L88" s="13"/>
      <c r="M88" s="13"/>
      <c r="N88" s="13"/>
    </row>
    <row r="89" spans="1:65" x14ac:dyDescent="0.2">
      <c r="A89" s="9"/>
      <c r="B89" s="9"/>
      <c r="C89"/>
      <c r="D89" s="9"/>
      <c r="E89" s="9"/>
      <c r="F89" s="9"/>
      <c r="G89" s="9"/>
      <c r="H89" s="9"/>
      <c r="I89" s="9"/>
      <c r="L89" s="13"/>
      <c r="M89" s="13"/>
      <c r="N89" s="13"/>
    </row>
    <row r="90" spans="1:65" x14ac:dyDescent="0.2">
      <c r="A90" s="9"/>
      <c r="B90" s="9"/>
      <c r="C90" s="9"/>
      <c r="D90" s="9"/>
      <c r="E90" s="9" t="s">
        <v>30</v>
      </c>
      <c r="F90" s="9"/>
      <c r="G90" s="9"/>
      <c r="H90" s="9"/>
      <c r="I90" s="9"/>
      <c r="L90" s="13"/>
      <c r="M90" s="13"/>
      <c r="N90" s="13"/>
    </row>
    <row r="91" spans="1:65" x14ac:dyDescent="0.2">
      <c r="A91" s="9"/>
      <c r="B91" s="9"/>
      <c r="C91" s="9"/>
      <c r="D91" s="9"/>
      <c r="E91" s="9"/>
      <c r="F91" s="9"/>
      <c r="G91" s="9"/>
      <c r="H91" s="9"/>
      <c r="I91" s="9"/>
      <c r="L91" s="13"/>
      <c r="M91" s="13"/>
      <c r="N91" s="13"/>
    </row>
    <row r="92" spans="1:65" x14ac:dyDescent="0.2">
      <c r="A92" s="9"/>
      <c r="B92" s="18" t="s">
        <v>31</v>
      </c>
      <c r="C92" s="9"/>
      <c r="D92" s="9"/>
      <c r="E92" s="9"/>
      <c r="F92" s="9"/>
      <c r="G92" s="9"/>
      <c r="H92" s="9"/>
      <c r="I92" s="9"/>
      <c r="L92" s="9"/>
      <c r="M92" s="12"/>
      <c r="N92" s="9"/>
    </row>
    <row r="93" spans="1:65" x14ac:dyDescent="0.2">
      <c r="A93" s="9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</row>
    <row r="94" spans="1:65" x14ac:dyDescent="0.2">
      <c r="A94" s="9"/>
      <c r="B94" s="13"/>
      <c r="C94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</row>
    <row r="95" spans="1:65" ht="17" thickBot="1" x14ac:dyDescent="0.25">
      <c r="A95" s="9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</row>
    <row r="96" spans="1:65" ht="19" thickBot="1" x14ac:dyDescent="0.3">
      <c r="A96" s="9"/>
      <c r="B96" s="13"/>
      <c r="C96" s="22" t="s">
        <v>200</v>
      </c>
      <c r="D96" s="119">
        <f>D88/(1+E13)</f>
        <v>13942.307692307691</v>
      </c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</row>
    <row r="97" spans="1:65" x14ac:dyDescent="0.2">
      <c r="A97" s="9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</row>
    <row r="98" spans="1:65" x14ac:dyDescent="0.2">
      <c r="A98" s="9"/>
      <c r="B98" s="18" t="s">
        <v>105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x14ac:dyDescent="0.2">
      <c r="A99" s="9"/>
      <c r="B99" s="31" t="s">
        <v>106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</row>
    <row r="100" spans="1:65" x14ac:dyDescent="0.2">
      <c r="A100" s="11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</row>
    <row r="101" spans="1:65" ht="17" thickBot="1" x14ac:dyDescent="0.25">
      <c r="A101" s="13"/>
      <c r="B101" s="13"/>
      <c r="C101" s="32" t="s">
        <v>14</v>
      </c>
      <c r="D101" s="33"/>
      <c r="E101" s="13"/>
      <c r="F101" s="120" t="s">
        <v>109</v>
      </c>
      <c r="G101" s="121" t="s">
        <v>108</v>
      </c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</row>
    <row r="102" spans="1:65" ht="17" thickBot="1" x14ac:dyDescent="0.25">
      <c r="A102" s="13"/>
      <c r="B102" s="60"/>
      <c r="C102" s="22" t="s">
        <v>32</v>
      </c>
      <c r="D102" s="119">
        <f>D96-D33</f>
        <v>3942.3076923076915</v>
      </c>
      <c r="E102" s="117"/>
      <c r="F102" s="22" t="s">
        <v>107</v>
      </c>
      <c r="G102" s="119">
        <f>D102-D68</f>
        <v>1942.3076923076915</v>
      </c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</row>
    <row r="103" spans="1:65" x14ac:dyDescent="0.2">
      <c r="A103" s="13"/>
      <c r="B103" s="60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</row>
    <row r="104" spans="1:65" x14ac:dyDescent="0.2">
      <c r="A104" s="13"/>
      <c r="B104" s="18" t="s">
        <v>25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</row>
    <row r="105" spans="1:65" x14ac:dyDescent="0.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</row>
    <row r="106" spans="1:65" x14ac:dyDescent="0.2">
      <c r="A106" s="13"/>
      <c r="B106" s="13"/>
      <c r="C106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</row>
    <row r="107" spans="1:65" ht="17" thickBot="1" x14ac:dyDescent="0.2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</row>
    <row r="108" spans="1:65" ht="17" thickBot="1" x14ac:dyDescent="0.25">
      <c r="A108" s="13"/>
      <c r="B108" s="13"/>
      <c r="C108" s="22" t="s">
        <v>27</v>
      </c>
      <c r="D108" s="26">
        <f>D102/D33</f>
        <v>0.39423076923076916</v>
      </c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</row>
    <row r="109" spans="1:65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</row>
    <row r="110" spans="1:65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</row>
    <row r="111" spans="1:65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</row>
    <row r="112" spans="1:65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</row>
    <row r="113" spans="1:65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</row>
    <row r="114" spans="1:65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</row>
    <row r="115" spans="1:65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</row>
    <row r="116" spans="1:65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</row>
    <row r="117" spans="1:65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</row>
    <row r="118" spans="1:65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</row>
    <row r="119" spans="1:65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</row>
    <row r="120" spans="1:65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</row>
    <row r="121" spans="1:65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</row>
    <row r="122" spans="1:65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</row>
    <row r="123" spans="1:65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</row>
    <row r="124" spans="1:65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</row>
    <row r="125" spans="1:65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</row>
    <row r="126" spans="1:65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</row>
    <row r="127" spans="1:65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</row>
    <row r="128" spans="1:65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</row>
    <row r="129" spans="1:65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</row>
    <row r="130" spans="1:65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</row>
    <row r="131" spans="1:65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</row>
    <row r="132" spans="1:65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</row>
    <row r="133" spans="1:65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</row>
    <row r="134" spans="1:65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</row>
    <row r="135" spans="1:65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</row>
    <row r="136" spans="1:65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</row>
    <row r="137" spans="1:65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</row>
    <row r="138" spans="1:65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</row>
    <row r="139" spans="1:65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</row>
    <row r="140" spans="1:65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</row>
    <row r="141" spans="1:65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</row>
    <row r="142" spans="1:65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</row>
    <row r="143" spans="1:65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</row>
    <row r="144" spans="1:65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</row>
    <row r="145" spans="1:65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</row>
    <row r="146" spans="1:65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</row>
    <row r="147" spans="1:65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</row>
    <row r="148" spans="1:65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</row>
    <row r="149" spans="1:65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</row>
    <row r="150" spans="1:65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</row>
    <row r="151" spans="1:65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</row>
    <row r="152" spans="1:65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</row>
    <row r="153" spans="1:65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</row>
    <row r="154" spans="1:65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</row>
    <row r="155" spans="1:65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</row>
    <row r="156" spans="1:65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</row>
    <row r="157" spans="1:65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</row>
    <row r="158" spans="1:65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</row>
    <row r="159" spans="1:65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</row>
    <row r="160" spans="1:65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</row>
    <row r="161" spans="1:65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</row>
    <row r="162" spans="1:65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</row>
    <row r="163" spans="1:65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</row>
    <row r="164" spans="1:65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</row>
    <row r="165" spans="1:65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</row>
    <row r="166" spans="1:65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</row>
    <row r="167" spans="1:65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</row>
    <row r="168" spans="1:65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</row>
    <row r="169" spans="1:65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</row>
    <row r="170" spans="1:65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</row>
    <row r="171" spans="1:65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</row>
    <row r="172" spans="1:65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</row>
    <row r="173" spans="1:65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</row>
    <row r="174" spans="1:65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</row>
    <row r="175" spans="1:65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</row>
    <row r="176" spans="1:65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</row>
    <row r="177" spans="1:65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</row>
    <row r="178" spans="1:65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</row>
    <row r="179" spans="1:65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</row>
    <row r="180" spans="1:65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</row>
    <row r="181" spans="1:65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</row>
    <row r="182" spans="1:65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</row>
    <row r="183" spans="1:65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</row>
    <row r="184" spans="1:65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</row>
    <row r="185" spans="1:65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</row>
    <row r="186" spans="1:65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</row>
    <row r="187" spans="1:65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</row>
    <row r="188" spans="1:65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</row>
    <row r="189" spans="1:65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</row>
    <row r="190" spans="1:65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</row>
    <row r="191" spans="1:65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</row>
    <row r="192" spans="1:65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</row>
    <row r="193" spans="1:65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</row>
    <row r="194" spans="1:65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</row>
  </sheetData>
  <mergeCells count="1">
    <mergeCell ref="F7:F8"/>
  </mergeCells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1025" r:id="rId4">
          <objectPr defaultSize="0" autoPict="0" altText="" r:id="rId5">
            <anchor moveWithCells="1" sizeWithCells="1">
              <from>
                <xdr:col>1</xdr:col>
                <xdr:colOff>787400</xdr:colOff>
                <xdr:row>28</xdr:row>
                <xdr:rowOff>25400</xdr:rowOff>
              </from>
              <to>
                <xdr:col>4</xdr:col>
                <xdr:colOff>63500</xdr:colOff>
                <xdr:row>31</xdr:row>
                <xdr:rowOff>127000</xdr:rowOff>
              </to>
            </anchor>
          </objectPr>
        </oleObject>
      </mc:Choice>
      <mc:Fallback>
        <oleObject progId="Equation.DSMT4" shapeId="1025" r:id="rId4"/>
      </mc:Fallback>
    </mc:AlternateContent>
    <mc:AlternateContent xmlns:mc="http://schemas.openxmlformats.org/markup-compatibility/2006">
      <mc:Choice Requires="x14">
        <oleObject progId="Equation.DSMT4" shapeId="1026" r:id="rId6">
          <objectPr defaultSize="0" altText="" r:id="rId7">
            <anchor moveWithCells="1" sizeWithCells="1">
              <from>
                <xdr:col>2</xdr:col>
                <xdr:colOff>25400</xdr:colOff>
                <xdr:row>36</xdr:row>
                <xdr:rowOff>50800</xdr:rowOff>
              </from>
              <to>
                <xdr:col>4</xdr:col>
                <xdr:colOff>50800</xdr:colOff>
                <xdr:row>38</xdr:row>
                <xdr:rowOff>165100</xdr:rowOff>
              </to>
            </anchor>
          </objectPr>
        </oleObject>
      </mc:Choice>
      <mc:Fallback>
        <oleObject progId="Equation.DSMT4" shapeId="1026" r:id="rId6"/>
      </mc:Fallback>
    </mc:AlternateContent>
    <mc:AlternateContent xmlns:mc="http://schemas.openxmlformats.org/markup-compatibility/2006">
      <mc:Choice Requires="x14">
        <oleObject progId="Equation.DSMT4" shapeId="1027" r:id="rId8">
          <objectPr defaultSize="0" altText="" r:id="rId9">
            <anchor moveWithCells="1" sizeWithCells="1">
              <from>
                <xdr:col>2</xdr:col>
                <xdr:colOff>63500</xdr:colOff>
                <xdr:row>44</xdr:row>
                <xdr:rowOff>50800</xdr:rowOff>
              </from>
              <to>
                <xdr:col>4</xdr:col>
                <xdr:colOff>749300</xdr:colOff>
                <xdr:row>47</xdr:row>
                <xdr:rowOff>152400</xdr:rowOff>
              </to>
            </anchor>
          </objectPr>
        </oleObject>
      </mc:Choice>
      <mc:Fallback>
        <oleObject progId="Equation.DSMT4" shapeId="1027" r:id="rId8"/>
      </mc:Fallback>
    </mc:AlternateContent>
    <mc:AlternateContent xmlns:mc="http://schemas.openxmlformats.org/markup-compatibility/2006">
      <mc:Choice Requires="x14">
        <oleObject progId="Equation.DSMT4" shapeId="1028" r:id="rId10">
          <objectPr defaultSize="0" altText="" r:id="rId11">
            <anchor moveWithCells="1" sizeWithCells="1">
              <from>
                <xdr:col>2</xdr:col>
                <xdr:colOff>101600</xdr:colOff>
                <xdr:row>52</xdr:row>
                <xdr:rowOff>63500</xdr:rowOff>
              </from>
              <to>
                <xdr:col>3</xdr:col>
                <xdr:colOff>622300</xdr:colOff>
                <xdr:row>56</xdr:row>
                <xdr:rowOff>177800</xdr:rowOff>
              </to>
            </anchor>
          </objectPr>
        </oleObject>
      </mc:Choice>
      <mc:Fallback>
        <oleObject progId="Equation.DSMT4" shapeId="1028" r:id="rId10"/>
      </mc:Fallback>
    </mc:AlternateContent>
    <mc:AlternateContent xmlns:mc="http://schemas.openxmlformats.org/markup-compatibility/2006">
      <mc:Choice Requires="x14">
        <oleObject progId="Equation.DSMT4" shapeId="1029" r:id="rId12">
          <objectPr defaultSize="0" autoPict="0" altText="" r:id="rId13">
            <anchor moveWithCells="1" sizeWithCells="1">
              <from>
                <xdr:col>2</xdr:col>
                <xdr:colOff>190500</xdr:colOff>
                <xdr:row>60</xdr:row>
                <xdr:rowOff>63500</xdr:rowOff>
              </from>
              <to>
                <xdr:col>3</xdr:col>
                <xdr:colOff>673100</xdr:colOff>
                <xdr:row>65</xdr:row>
                <xdr:rowOff>139700</xdr:rowOff>
              </to>
            </anchor>
          </objectPr>
        </oleObject>
      </mc:Choice>
      <mc:Fallback>
        <oleObject progId="Equation.DSMT4" shapeId="1029" r:id="rId12"/>
      </mc:Fallback>
    </mc:AlternateContent>
    <mc:AlternateContent xmlns:mc="http://schemas.openxmlformats.org/markup-compatibility/2006">
      <mc:Choice Requires="x14">
        <oleObject progId="Equation.DSMT4" shapeId="1030" r:id="rId14">
          <objectPr defaultSize="0" altText="" r:id="rId15">
            <anchor moveWithCells="1" sizeWithCells="1">
              <from>
                <xdr:col>2</xdr:col>
                <xdr:colOff>139700</xdr:colOff>
                <xdr:row>73</xdr:row>
                <xdr:rowOff>165100</xdr:rowOff>
              </from>
              <to>
                <xdr:col>3</xdr:col>
                <xdr:colOff>596900</xdr:colOff>
                <xdr:row>75</xdr:row>
                <xdr:rowOff>165100</xdr:rowOff>
              </to>
            </anchor>
          </objectPr>
        </oleObject>
      </mc:Choice>
      <mc:Fallback>
        <oleObject progId="Equation.DSMT4" shapeId="1030" r:id="rId14"/>
      </mc:Fallback>
    </mc:AlternateContent>
    <mc:AlternateContent xmlns:mc="http://schemas.openxmlformats.org/markup-compatibility/2006">
      <mc:Choice Requires="x14">
        <oleObject progId="Equation.DSMT4" shapeId="1031" r:id="rId16">
          <objectPr defaultSize="0" altText="" r:id="rId17">
            <anchor moveWithCells="1" sizeWithCells="1">
              <from>
                <xdr:col>2</xdr:col>
                <xdr:colOff>76200</xdr:colOff>
                <xdr:row>81</xdr:row>
                <xdr:rowOff>190500</xdr:rowOff>
              </from>
              <to>
                <xdr:col>4</xdr:col>
                <xdr:colOff>673100</xdr:colOff>
                <xdr:row>83</xdr:row>
                <xdr:rowOff>127000</xdr:rowOff>
              </to>
            </anchor>
          </objectPr>
        </oleObject>
      </mc:Choice>
      <mc:Fallback>
        <oleObject progId="Equation.DSMT4" shapeId="1031" r:id="rId16"/>
      </mc:Fallback>
    </mc:AlternateContent>
    <mc:AlternateContent xmlns:mc="http://schemas.openxmlformats.org/markup-compatibility/2006">
      <mc:Choice Requires="x14">
        <oleObject progId="Equation.DSMT4" shapeId="1032" r:id="rId18">
          <objectPr defaultSize="0" altText="" r:id="rId19">
            <anchor moveWithCells="1" sizeWithCells="1">
              <from>
                <xdr:col>1</xdr:col>
                <xdr:colOff>673100</xdr:colOff>
                <xdr:row>85</xdr:row>
                <xdr:rowOff>114300</xdr:rowOff>
              </from>
              <to>
                <xdr:col>4</xdr:col>
                <xdr:colOff>381000</xdr:colOff>
                <xdr:row>86</xdr:row>
                <xdr:rowOff>127000</xdr:rowOff>
              </to>
            </anchor>
          </objectPr>
        </oleObject>
      </mc:Choice>
      <mc:Fallback>
        <oleObject progId="Equation.DSMT4" shapeId="1032" r:id="rId18"/>
      </mc:Fallback>
    </mc:AlternateContent>
    <mc:AlternateContent xmlns:mc="http://schemas.openxmlformats.org/markup-compatibility/2006">
      <mc:Choice Requires="x14">
        <oleObject progId="Equation.DSMT4" shapeId="1033" r:id="rId20">
          <objectPr defaultSize="0" altText="" r:id="rId21">
            <anchor moveWithCells="1" sizeWithCells="1">
              <from>
                <xdr:col>2</xdr:col>
                <xdr:colOff>101600</xdr:colOff>
                <xdr:row>88</xdr:row>
                <xdr:rowOff>203200</xdr:rowOff>
              </from>
              <to>
                <xdr:col>3</xdr:col>
                <xdr:colOff>787400</xdr:colOff>
                <xdr:row>89</xdr:row>
                <xdr:rowOff>190500</xdr:rowOff>
              </to>
            </anchor>
          </objectPr>
        </oleObject>
      </mc:Choice>
      <mc:Fallback>
        <oleObject progId="Equation.DSMT4" shapeId="1033" r:id="rId20"/>
      </mc:Fallback>
    </mc:AlternateContent>
    <mc:AlternateContent xmlns:mc="http://schemas.openxmlformats.org/markup-compatibility/2006">
      <mc:Choice Requires="x14">
        <oleObject progId="Equation.DSMT4" shapeId="1034" r:id="rId22">
          <objectPr defaultSize="0" altText="" r:id="rId23">
            <anchor moveWithCells="1" sizeWithCells="1">
              <from>
                <xdr:col>2</xdr:col>
                <xdr:colOff>88900</xdr:colOff>
                <xdr:row>92</xdr:row>
                <xdr:rowOff>63500</xdr:rowOff>
              </from>
              <to>
                <xdr:col>4</xdr:col>
                <xdr:colOff>114300</xdr:colOff>
                <xdr:row>94</xdr:row>
                <xdr:rowOff>177800</xdr:rowOff>
              </to>
            </anchor>
          </objectPr>
        </oleObject>
      </mc:Choice>
      <mc:Fallback>
        <oleObject progId="Equation.DSMT4" shapeId="1034" r:id="rId22"/>
      </mc:Fallback>
    </mc:AlternateContent>
    <mc:AlternateContent xmlns:mc="http://schemas.openxmlformats.org/markup-compatibility/2006">
      <mc:Choice Requires="x14">
        <oleObject progId="Equation.DSMT4" shapeId="1036" r:id="rId24">
          <objectPr defaultSize="0" autoPict="0" altText="" r:id="rId25">
            <anchor moveWithCells="1" sizeWithCells="1">
              <from>
                <xdr:col>2</xdr:col>
                <xdr:colOff>571500</xdr:colOff>
                <xdr:row>100</xdr:row>
                <xdr:rowOff>0</xdr:rowOff>
              </from>
              <to>
                <xdr:col>3</xdr:col>
                <xdr:colOff>393700</xdr:colOff>
                <xdr:row>100</xdr:row>
                <xdr:rowOff>165100</xdr:rowOff>
              </to>
            </anchor>
          </objectPr>
        </oleObject>
      </mc:Choice>
      <mc:Fallback>
        <oleObject progId="Equation.DSMT4" shapeId="1036" r:id="rId24"/>
      </mc:Fallback>
    </mc:AlternateContent>
    <mc:AlternateContent xmlns:mc="http://schemas.openxmlformats.org/markup-compatibility/2006">
      <mc:Choice Requires="x14">
        <oleObject progId="Equation.DSMT4" shapeId="1037" r:id="rId26">
          <objectPr defaultSize="0" altText="" r:id="rId27">
            <anchor moveWithCells="1" sizeWithCells="1">
              <from>
                <xdr:col>2</xdr:col>
                <xdr:colOff>342900</xdr:colOff>
                <xdr:row>104</xdr:row>
                <xdr:rowOff>76200</xdr:rowOff>
              </from>
              <to>
                <xdr:col>3</xdr:col>
                <xdr:colOff>520700</xdr:colOff>
                <xdr:row>106</xdr:row>
                <xdr:rowOff>139700</xdr:rowOff>
              </to>
            </anchor>
          </objectPr>
        </oleObject>
      </mc:Choice>
      <mc:Fallback>
        <oleObject progId="Equation.DSMT4" shapeId="1037" r:id="rId2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M193"/>
  <sheetViews>
    <sheetView showGridLines="0" zoomScale="130" zoomScaleNormal="130" workbookViewId="0"/>
  </sheetViews>
  <sheetFormatPr baseColWidth="10" defaultColWidth="10.83203125" defaultRowHeight="16" x14ac:dyDescent="0.2"/>
  <cols>
    <col min="1" max="1" width="10.83203125" style="4"/>
    <col min="2" max="2" width="11.6640625" style="4" customWidth="1"/>
    <col min="3" max="3" width="11.5" style="4" customWidth="1"/>
    <col min="4" max="4" width="10.83203125" style="4"/>
    <col min="5" max="5" width="13.33203125" style="4" customWidth="1"/>
    <col min="6" max="6" width="8.1640625" style="4" customWidth="1"/>
    <col min="7" max="16384" width="10.83203125" style="4"/>
  </cols>
  <sheetData>
    <row r="1" spans="1:10" ht="19" x14ac:dyDescent="0.25">
      <c r="A1" s="1" t="s">
        <v>33</v>
      </c>
      <c r="B1" s="2"/>
      <c r="C1" s="2"/>
      <c r="D1" s="2"/>
      <c r="E1" s="2"/>
      <c r="F1" s="2"/>
      <c r="G1" s="2"/>
      <c r="H1" s="2"/>
      <c r="I1" s="2"/>
      <c r="J1" s="3"/>
    </row>
    <row r="2" spans="1:10" x14ac:dyDescent="0.2">
      <c r="A2" s="14"/>
      <c r="B2" s="2"/>
      <c r="C2" s="2"/>
      <c r="D2" s="2"/>
      <c r="E2" s="2"/>
      <c r="F2" s="2"/>
      <c r="G2" s="2"/>
      <c r="H2" s="2"/>
      <c r="I2" s="2"/>
      <c r="J2" s="3"/>
    </row>
    <row r="3" spans="1:10" x14ac:dyDescent="0.2">
      <c r="A3" s="14"/>
      <c r="B3" s="2" t="s">
        <v>34</v>
      </c>
      <c r="C3" s="2"/>
      <c r="D3" s="2"/>
      <c r="E3" s="2"/>
      <c r="F3" s="2"/>
      <c r="G3" s="2"/>
      <c r="H3" s="2"/>
      <c r="I3" s="2"/>
      <c r="J3" s="3"/>
    </row>
    <row r="4" spans="1:10" x14ac:dyDescent="0.2">
      <c r="A4" s="14"/>
      <c r="B4" s="2"/>
      <c r="C4" s="2"/>
      <c r="D4" s="2"/>
      <c r="E4" s="2"/>
      <c r="F4" s="2"/>
      <c r="G4" s="2"/>
      <c r="H4" s="2"/>
      <c r="I4" s="2"/>
      <c r="J4" s="3"/>
    </row>
    <row r="5" spans="1:10" x14ac:dyDescent="0.2">
      <c r="A5" s="14"/>
      <c r="B5" s="2" t="s">
        <v>57</v>
      </c>
      <c r="C5" s="2"/>
      <c r="D5" s="45">
        <v>7653</v>
      </c>
      <c r="E5" s="2" t="s">
        <v>58</v>
      </c>
      <c r="F5" s="2"/>
      <c r="G5" s="2"/>
      <c r="H5" s="2"/>
      <c r="I5" s="2"/>
      <c r="J5" s="3"/>
    </row>
    <row r="6" spans="1:10" x14ac:dyDescent="0.2">
      <c r="A6" s="14"/>
      <c r="B6" s="2"/>
      <c r="C6" s="2"/>
      <c r="D6" s="2"/>
      <c r="E6" s="2"/>
      <c r="F6" s="2"/>
      <c r="G6" s="2"/>
      <c r="H6" s="2"/>
      <c r="I6" s="2"/>
      <c r="J6" s="3"/>
    </row>
    <row r="7" spans="1:10" ht="18" thickBot="1" x14ac:dyDescent="0.25">
      <c r="A7" s="14"/>
      <c r="B7" s="2"/>
      <c r="C7" s="2"/>
      <c r="D7" s="43" t="s">
        <v>35</v>
      </c>
      <c r="E7" s="39" t="s">
        <v>7</v>
      </c>
      <c r="F7" s="2"/>
      <c r="G7" s="2"/>
      <c r="H7" s="2"/>
      <c r="I7" s="2"/>
      <c r="J7" s="3"/>
    </row>
    <row r="8" spans="1:10" x14ac:dyDescent="0.2">
      <c r="A8" s="14"/>
      <c r="B8" s="2"/>
      <c r="C8" s="34"/>
      <c r="D8" s="40">
        <v>4000</v>
      </c>
      <c r="E8" s="41">
        <v>0.7</v>
      </c>
      <c r="F8" s="2"/>
      <c r="G8" s="2"/>
      <c r="H8" s="2"/>
      <c r="I8" s="2"/>
      <c r="J8" s="3"/>
    </row>
    <row r="9" spans="1:10" x14ac:dyDescent="0.2">
      <c r="A9" s="14"/>
      <c r="B9" s="2"/>
      <c r="C9" s="34"/>
      <c r="D9" s="40">
        <v>8000</v>
      </c>
      <c r="E9" s="41">
        <v>0.3</v>
      </c>
      <c r="F9" s="2"/>
      <c r="G9" s="2"/>
      <c r="H9" s="2"/>
      <c r="I9" s="2"/>
      <c r="J9" s="3"/>
    </row>
    <row r="10" spans="1:10" x14ac:dyDescent="0.2">
      <c r="A10" s="14"/>
      <c r="B10" s="2"/>
      <c r="C10" s="34"/>
      <c r="D10" s="34"/>
      <c r="E10" s="2"/>
      <c r="F10" s="2"/>
      <c r="G10" s="2"/>
      <c r="H10" s="2"/>
      <c r="I10" s="2"/>
      <c r="J10" s="3"/>
    </row>
    <row r="11" spans="1:10" x14ac:dyDescent="0.2">
      <c r="A11" s="14"/>
      <c r="B11" s="2" t="s">
        <v>59</v>
      </c>
      <c r="C11" s="34"/>
      <c r="D11" s="46">
        <v>8880</v>
      </c>
      <c r="E11" s="2" t="s">
        <v>60</v>
      </c>
      <c r="F11" s="2"/>
      <c r="G11" s="2"/>
      <c r="H11" s="2"/>
      <c r="I11" s="2"/>
      <c r="J11" s="3"/>
    </row>
    <row r="12" spans="1:10" x14ac:dyDescent="0.2">
      <c r="A12" s="14"/>
      <c r="B12" s="2"/>
      <c r="C12" s="34"/>
      <c r="D12" s="34"/>
      <c r="E12" s="2"/>
      <c r="F12" s="2"/>
      <c r="G12" s="2"/>
      <c r="H12" s="2"/>
      <c r="I12" s="2"/>
      <c r="J12" s="3"/>
    </row>
    <row r="13" spans="1:10" ht="18" thickBot="1" x14ac:dyDescent="0.25">
      <c r="A13" s="14"/>
      <c r="B13" s="2"/>
      <c r="C13" s="34"/>
      <c r="D13" s="42" t="s">
        <v>35</v>
      </c>
      <c r="E13" s="39" t="s">
        <v>7</v>
      </c>
      <c r="F13" s="2"/>
      <c r="G13" s="2"/>
      <c r="H13" s="2"/>
      <c r="I13" s="2"/>
      <c r="J13" s="3"/>
    </row>
    <row r="14" spans="1:10" x14ac:dyDescent="0.2">
      <c r="A14" s="14"/>
      <c r="B14" s="2"/>
      <c r="C14" s="2"/>
      <c r="D14" s="40">
        <v>4000</v>
      </c>
      <c r="E14" s="41">
        <v>0.4</v>
      </c>
      <c r="F14" s="2"/>
      <c r="G14" s="2"/>
      <c r="H14" s="2"/>
      <c r="I14" s="2"/>
      <c r="J14" s="3"/>
    </row>
    <row r="15" spans="1:10" x14ac:dyDescent="0.2">
      <c r="A15" s="14"/>
      <c r="B15" s="2"/>
      <c r="C15" s="2"/>
      <c r="D15" s="40">
        <v>6000</v>
      </c>
      <c r="E15" s="41">
        <v>0.5</v>
      </c>
      <c r="F15" s="2"/>
      <c r="G15" s="2"/>
      <c r="H15" s="2"/>
      <c r="I15" s="2"/>
      <c r="J15" s="3"/>
    </row>
    <row r="16" spans="1:10" x14ac:dyDescent="0.2">
      <c r="A16" s="14"/>
      <c r="B16" s="2"/>
      <c r="C16" s="2"/>
      <c r="D16" s="40">
        <v>10000</v>
      </c>
      <c r="E16" s="41">
        <v>0.1</v>
      </c>
      <c r="F16" s="2"/>
      <c r="G16" s="2"/>
      <c r="H16" s="2"/>
      <c r="I16" s="2"/>
      <c r="J16" s="3"/>
    </row>
    <row r="17" spans="1:12" x14ac:dyDescent="0.2">
      <c r="A17" s="14"/>
      <c r="B17" s="2"/>
      <c r="C17" s="2"/>
      <c r="D17" s="44"/>
      <c r="E17" s="41"/>
      <c r="F17" s="2"/>
      <c r="G17" s="2"/>
      <c r="H17" s="2"/>
      <c r="I17" s="2"/>
      <c r="J17" s="3"/>
    </row>
    <row r="18" spans="1:12" x14ac:dyDescent="0.2">
      <c r="A18" s="14"/>
      <c r="B18" s="2" t="s">
        <v>44</v>
      </c>
      <c r="C18" s="2"/>
      <c r="D18" s="16"/>
      <c r="E18" s="15"/>
      <c r="F18" s="20">
        <v>0.02</v>
      </c>
      <c r="G18" s="2" t="s">
        <v>43</v>
      </c>
      <c r="H18" s="2"/>
      <c r="I18" s="2"/>
      <c r="J18" s="3"/>
    </row>
    <row r="19" spans="1:12" x14ac:dyDescent="0.2">
      <c r="A19" s="14"/>
      <c r="B19" s="2"/>
      <c r="C19" s="2"/>
      <c r="D19" s="16"/>
      <c r="E19" s="15"/>
      <c r="F19" s="2"/>
      <c r="G19" s="2"/>
      <c r="H19" s="2"/>
      <c r="I19" s="2"/>
      <c r="J19" s="3"/>
    </row>
    <row r="20" spans="1:12" x14ac:dyDescent="0.2">
      <c r="A20" s="14"/>
      <c r="B20" s="2" t="s">
        <v>36</v>
      </c>
      <c r="C20" s="2"/>
      <c r="D20" s="2"/>
      <c r="E20" s="2"/>
      <c r="F20" s="2"/>
      <c r="G20" s="2"/>
      <c r="H20" s="2"/>
      <c r="I20" s="2"/>
      <c r="J20" s="3"/>
    </row>
    <row r="21" spans="1:12" x14ac:dyDescent="0.2">
      <c r="A21" s="14"/>
      <c r="B21" s="2" t="s">
        <v>45</v>
      </c>
      <c r="C21" s="2"/>
      <c r="D21" s="2"/>
      <c r="E21" s="2"/>
      <c r="F21" s="20">
        <v>0</v>
      </c>
      <c r="G21" s="2"/>
      <c r="H21" s="2"/>
      <c r="I21" s="2"/>
      <c r="J21" s="3"/>
    </row>
    <row r="22" spans="1:12" x14ac:dyDescent="0.2">
      <c r="A22" s="14"/>
      <c r="B22" s="2"/>
      <c r="C22" s="2"/>
      <c r="D22" s="2"/>
      <c r="E22" s="2"/>
      <c r="F22" s="2"/>
      <c r="G22" s="2"/>
      <c r="H22" s="2"/>
      <c r="I22" s="2"/>
      <c r="J22" s="3"/>
    </row>
    <row r="23" spans="1:12" x14ac:dyDescent="0.2">
      <c r="A23" s="14"/>
      <c r="B23" s="2" t="s">
        <v>41</v>
      </c>
      <c r="C23" s="2"/>
      <c r="D23" s="2"/>
      <c r="E23" s="2"/>
      <c r="F23" s="2"/>
      <c r="G23" s="2"/>
      <c r="H23" s="2"/>
      <c r="I23" s="2"/>
      <c r="J23" s="3"/>
    </row>
    <row r="24" spans="1:12" x14ac:dyDescent="0.2">
      <c r="A24" s="14"/>
      <c r="B24" s="2" t="s">
        <v>42</v>
      </c>
      <c r="C24" s="2"/>
      <c r="D24" s="2"/>
      <c r="E24" s="2"/>
      <c r="F24" s="2"/>
      <c r="G24" s="2"/>
      <c r="H24" s="2"/>
      <c r="I24" s="2"/>
      <c r="J24" s="3"/>
    </row>
    <row r="25" spans="1:12" x14ac:dyDescent="0.2">
      <c r="A25" s="14"/>
      <c r="B25" s="2"/>
      <c r="C25" s="2"/>
      <c r="D25" s="2"/>
      <c r="E25" s="2"/>
      <c r="F25" s="2"/>
      <c r="G25" s="2"/>
      <c r="H25" s="2"/>
      <c r="I25" s="2"/>
      <c r="J25" s="3"/>
    </row>
    <row r="26" spans="1:12" ht="17" thickBot="1" x14ac:dyDescent="0.25">
      <c r="A26" s="5"/>
      <c r="B26" s="6"/>
      <c r="C26" s="7"/>
      <c r="D26" s="7"/>
      <c r="E26" s="7"/>
      <c r="F26" s="6"/>
      <c r="G26" s="6"/>
      <c r="H26" s="6"/>
      <c r="I26" s="6"/>
      <c r="J26" s="8"/>
    </row>
    <row r="27" spans="1:12" x14ac:dyDescent="0.2">
      <c r="A27" s="9"/>
      <c r="B27" s="9"/>
      <c r="C27" s="9"/>
      <c r="D27" s="9"/>
      <c r="E27" s="9"/>
      <c r="F27" s="9"/>
      <c r="G27" s="9"/>
      <c r="H27" s="9"/>
      <c r="I27" s="9"/>
    </row>
    <row r="28" spans="1:12" ht="19" x14ac:dyDescent="0.25">
      <c r="A28" s="10" t="s">
        <v>2</v>
      </c>
      <c r="B28" s="9"/>
      <c r="C28" s="9"/>
      <c r="D28" s="9"/>
      <c r="E28" s="9"/>
      <c r="F28" s="9"/>
      <c r="G28" s="9"/>
      <c r="H28" s="9"/>
      <c r="I28" s="9"/>
    </row>
    <row r="29" spans="1:12" x14ac:dyDescent="0.2">
      <c r="A29" s="11"/>
      <c r="B29" s="18" t="s">
        <v>90</v>
      </c>
      <c r="C29" s="12"/>
      <c r="D29" s="9"/>
      <c r="E29" s="9"/>
      <c r="F29" s="9"/>
      <c r="G29" s="9"/>
      <c r="H29" s="9"/>
      <c r="I29" s="9"/>
    </row>
    <row r="30" spans="1:12" x14ac:dyDescent="0.2">
      <c r="A30" s="11"/>
      <c r="B30" s="18" t="s">
        <v>91</v>
      </c>
      <c r="C30" s="12"/>
      <c r="D30" s="9"/>
      <c r="E30" s="9"/>
      <c r="F30" s="9"/>
      <c r="G30" s="9"/>
      <c r="H30" s="9"/>
      <c r="I30" s="9"/>
    </row>
    <row r="31" spans="1:12" x14ac:dyDescent="0.2">
      <c r="A31" s="9"/>
      <c r="B31" s="9"/>
      <c r="C31" s="9"/>
      <c r="D31" s="9"/>
      <c r="E31" s="9"/>
      <c r="F31" s="9"/>
      <c r="G31" s="9"/>
      <c r="H31" s="9"/>
      <c r="I31" s="9"/>
    </row>
    <row r="32" spans="1:12" x14ac:dyDescent="0.2">
      <c r="A32" s="9"/>
      <c r="B32" s="9"/>
      <c r="C32"/>
      <c r="D32" s="9"/>
      <c r="E32" s="9"/>
      <c r="F32" s="9"/>
      <c r="G32" s="9"/>
      <c r="H32" s="9"/>
      <c r="I32" s="9"/>
      <c r="L32" s="13"/>
    </row>
    <row r="33" spans="1:12" ht="18" x14ac:dyDescent="0.25">
      <c r="A33" s="9"/>
      <c r="C33" s="9" t="s">
        <v>37</v>
      </c>
      <c r="D33" s="9"/>
      <c r="E33" s="9"/>
      <c r="F33" s="9"/>
      <c r="G33" s="9"/>
      <c r="H33" s="9"/>
      <c r="I33" s="9"/>
      <c r="L33" s="13"/>
    </row>
    <row r="34" spans="1:12" x14ac:dyDescent="0.2">
      <c r="A34" s="9"/>
      <c r="B34" s="9"/>
      <c r="C34" s="9"/>
      <c r="D34" s="9"/>
      <c r="E34" s="9"/>
      <c r="F34" s="9"/>
      <c r="G34" s="9"/>
      <c r="H34" s="9"/>
      <c r="I34" s="9"/>
      <c r="L34" s="13"/>
    </row>
    <row r="35" spans="1:12" ht="18" thickBot="1" x14ac:dyDescent="0.25">
      <c r="A35" s="9"/>
      <c r="B35" s="9"/>
      <c r="C35" s="125" t="s">
        <v>38</v>
      </c>
      <c r="D35" s="126" t="s">
        <v>7</v>
      </c>
      <c r="E35" s="9"/>
      <c r="F35" s="9"/>
      <c r="G35" s="9"/>
      <c r="H35" s="9"/>
      <c r="I35" s="9"/>
      <c r="L35" s="13"/>
    </row>
    <row r="36" spans="1:12" x14ac:dyDescent="0.2">
      <c r="A36" s="9"/>
      <c r="B36" s="9"/>
      <c r="C36" s="127">
        <v>8000</v>
      </c>
      <c r="D36" s="128">
        <f>E8*E14</f>
        <v>0.27999999999999997</v>
      </c>
      <c r="E36" s="9"/>
      <c r="F36" s="9"/>
      <c r="G36" s="9"/>
      <c r="H36" s="9"/>
      <c r="I36" s="9"/>
      <c r="L36" s="13"/>
    </row>
    <row r="37" spans="1:12" x14ac:dyDescent="0.2">
      <c r="A37" s="9"/>
      <c r="B37" s="9"/>
      <c r="C37" s="127">
        <v>10000</v>
      </c>
      <c r="D37" s="128">
        <f>E8*E15</f>
        <v>0.35</v>
      </c>
      <c r="E37" s="9"/>
      <c r="F37" s="9"/>
      <c r="G37" s="9"/>
      <c r="H37" s="9"/>
      <c r="I37" s="9"/>
      <c r="L37" s="13"/>
    </row>
    <row r="38" spans="1:12" x14ac:dyDescent="0.2">
      <c r="A38" s="9"/>
      <c r="B38" s="9"/>
      <c r="C38" s="127">
        <v>12000</v>
      </c>
      <c r="D38" s="128">
        <f>E9*E14</f>
        <v>0.12</v>
      </c>
      <c r="E38" s="9"/>
      <c r="F38" s="9"/>
      <c r="G38" s="9"/>
      <c r="H38" s="9"/>
      <c r="I38" s="9"/>
      <c r="L38" s="13"/>
    </row>
    <row r="39" spans="1:12" x14ac:dyDescent="0.2">
      <c r="A39" s="11"/>
      <c r="B39" s="9"/>
      <c r="C39" s="127">
        <v>14000</v>
      </c>
      <c r="D39" s="128">
        <f>E8*E16+E9*E15</f>
        <v>0.21999999999999997</v>
      </c>
      <c r="E39" s="9"/>
      <c r="F39" s="9"/>
      <c r="G39" s="9"/>
      <c r="H39" s="9"/>
      <c r="I39" s="9"/>
    </row>
    <row r="40" spans="1:12" x14ac:dyDescent="0.2">
      <c r="A40" s="9"/>
      <c r="B40" s="9"/>
      <c r="C40" s="127">
        <v>18000</v>
      </c>
      <c r="D40" s="128">
        <f>E9*E16</f>
        <v>0.03</v>
      </c>
      <c r="E40" s="9"/>
      <c r="F40" s="9"/>
      <c r="G40" s="9"/>
      <c r="H40" s="9"/>
      <c r="I40" s="9"/>
    </row>
    <row r="41" spans="1:12" x14ac:dyDescent="0.2">
      <c r="A41" s="9"/>
      <c r="B41" s="9"/>
      <c r="C41" s="9"/>
      <c r="D41" s="9"/>
      <c r="E41" s="9"/>
      <c r="F41" s="9"/>
      <c r="G41" s="9"/>
      <c r="H41" s="9"/>
      <c r="I41" s="9"/>
    </row>
    <row r="42" spans="1:12" x14ac:dyDescent="0.2">
      <c r="A42" s="9"/>
      <c r="B42" s="18" t="s">
        <v>92</v>
      </c>
      <c r="C42" s="9"/>
      <c r="D42" s="9"/>
      <c r="E42" s="9"/>
      <c r="F42" s="9"/>
      <c r="G42" s="9"/>
      <c r="H42" s="9"/>
      <c r="I42" s="9"/>
    </row>
    <row r="43" spans="1:12" x14ac:dyDescent="0.2">
      <c r="A43" s="9"/>
      <c r="B43" s="18" t="s">
        <v>93</v>
      </c>
      <c r="C43" s="9"/>
      <c r="D43" s="9"/>
      <c r="E43" s="9"/>
      <c r="F43" s="9"/>
      <c r="G43" s="9"/>
      <c r="H43" s="9"/>
      <c r="I43" s="9"/>
    </row>
    <row r="44" spans="1:12" x14ac:dyDescent="0.2">
      <c r="A44" s="9"/>
      <c r="B44" s="9"/>
      <c r="C44" s="9"/>
      <c r="D44" s="9"/>
      <c r="E44" s="9"/>
      <c r="F44" s="9"/>
      <c r="G44" s="9"/>
      <c r="H44" s="9"/>
      <c r="I44" s="9"/>
    </row>
    <row r="45" spans="1:12" x14ac:dyDescent="0.2">
      <c r="A45" s="9"/>
      <c r="B45" s="9"/>
      <c r="C45"/>
      <c r="D45" s="9"/>
      <c r="E45" s="9"/>
      <c r="F45" s="9"/>
      <c r="G45" s="9"/>
      <c r="H45" s="9"/>
      <c r="I45" s="9"/>
    </row>
    <row r="46" spans="1:12" x14ac:dyDescent="0.2">
      <c r="A46" s="9"/>
      <c r="B46" s="9"/>
      <c r="C46" s="9"/>
      <c r="D46" s="9"/>
      <c r="E46" s="9"/>
      <c r="F46" s="9"/>
      <c r="G46" s="9"/>
      <c r="H46" s="9"/>
      <c r="I46" s="9"/>
    </row>
    <row r="47" spans="1:12" x14ac:dyDescent="0.2">
      <c r="A47" s="9"/>
      <c r="B47" s="9"/>
      <c r="C47" s="9"/>
      <c r="D47" s="9"/>
      <c r="E47" s="9"/>
      <c r="F47" s="9"/>
      <c r="G47" s="9"/>
      <c r="H47" s="9"/>
      <c r="I47" s="9"/>
    </row>
    <row r="48" spans="1:12" ht="17" thickBot="1" x14ac:dyDescent="0.25">
      <c r="A48" s="9"/>
      <c r="B48" s="9"/>
      <c r="C48" s="9"/>
      <c r="D48" s="9"/>
      <c r="E48" s="9"/>
      <c r="F48" s="9"/>
      <c r="G48" s="9"/>
      <c r="H48" s="9"/>
      <c r="I48" s="9"/>
    </row>
    <row r="49" spans="1:14" ht="17" thickBot="1" x14ac:dyDescent="0.25">
      <c r="A49" s="9"/>
      <c r="B49" s="9"/>
      <c r="C49" s="22" t="s">
        <v>39</v>
      </c>
      <c r="D49" s="23">
        <f>SUMPRODUCT(C36:C40,D36:D40)</f>
        <v>10800</v>
      </c>
      <c r="E49" s="9"/>
      <c r="F49" s="9"/>
      <c r="G49" s="9"/>
      <c r="H49" s="9"/>
      <c r="I49" s="9"/>
    </row>
    <row r="50" spans="1:14" x14ac:dyDescent="0.2">
      <c r="A50" s="11"/>
      <c r="B50" s="9"/>
      <c r="C50" s="12"/>
      <c r="D50" s="9"/>
      <c r="E50" s="9"/>
      <c r="F50" s="9"/>
      <c r="G50" s="9"/>
      <c r="H50" s="9"/>
      <c r="I50" s="9"/>
    </row>
    <row r="51" spans="1:14" x14ac:dyDescent="0.2">
      <c r="A51" s="9"/>
      <c r="B51" s="18" t="s">
        <v>40</v>
      </c>
      <c r="C51" s="9"/>
      <c r="D51" s="9"/>
      <c r="E51" s="9"/>
      <c r="F51" s="9"/>
      <c r="G51" s="9"/>
      <c r="H51" s="9"/>
      <c r="I51" s="9"/>
      <c r="L51" s="9"/>
      <c r="M51" s="12"/>
      <c r="N51" s="9"/>
    </row>
    <row r="52" spans="1:14" x14ac:dyDescent="0.2">
      <c r="A52" s="9"/>
      <c r="B52" s="9"/>
      <c r="C52" s="9"/>
      <c r="D52" s="9"/>
      <c r="E52" s="9"/>
      <c r="F52" s="9"/>
      <c r="G52" s="9"/>
      <c r="H52" s="9"/>
      <c r="I52" s="9"/>
      <c r="L52" s="13"/>
      <c r="M52" s="13"/>
      <c r="N52" s="13"/>
    </row>
    <row r="53" spans="1:14" x14ac:dyDescent="0.2">
      <c r="A53" s="9"/>
      <c r="B53" s="9"/>
      <c r="C53"/>
      <c r="E53" s="9"/>
      <c r="F53" s="9"/>
      <c r="G53" s="9"/>
      <c r="H53" s="9"/>
      <c r="I53" s="9"/>
      <c r="L53" s="13"/>
      <c r="M53" s="13"/>
      <c r="N53" s="13"/>
    </row>
    <row r="54" spans="1:14" ht="17" thickBot="1" x14ac:dyDescent="0.25">
      <c r="A54" s="9"/>
      <c r="B54" s="9"/>
      <c r="C54" s="9"/>
      <c r="D54" s="9"/>
      <c r="E54" s="9"/>
      <c r="F54" s="9"/>
      <c r="G54" s="9"/>
      <c r="H54" s="9"/>
      <c r="I54" s="9"/>
      <c r="L54" s="13"/>
      <c r="M54" s="13"/>
      <c r="N54" s="13"/>
    </row>
    <row r="55" spans="1:14" ht="17" thickBot="1" x14ac:dyDescent="0.25">
      <c r="A55" s="9"/>
      <c r="B55" s="9"/>
      <c r="C55" s="22" t="s">
        <v>21</v>
      </c>
      <c r="D55" s="23">
        <f>D49*F18</f>
        <v>216</v>
      </c>
      <c r="E55" s="9"/>
      <c r="F55" s="9"/>
      <c r="G55" s="9"/>
      <c r="H55" s="9"/>
      <c r="I55" s="9"/>
      <c r="L55" s="13"/>
      <c r="M55" s="13"/>
      <c r="N55" s="13"/>
    </row>
    <row r="56" spans="1:14" x14ac:dyDescent="0.2">
      <c r="A56" s="9"/>
      <c r="B56" s="9"/>
      <c r="C56" s="9"/>
      <c r="D56" s="9"/>
      <c r="E56" s="9"/>
      <c r="F56" s="9"/>
      <c r="G56" s="9"/>
      <c r="H56" s="9"/>
      <c r="I56" s="9"/>
      <c r="L56" s="13"/>
      <c r="M56" s="13"/>
      <c r="N56" s="13"/>
    </row>
    <row r="57" spans="1:14" x14ac:dyDescent="0.2">
      <c r="A57" s="9"/>
      <c r="B57" s="18" t="s">
        <v>94</v>
      </c>
      <c r="E57" s="9"/>
      <c r="F57" s="9"/>
      <c r="G57" s="9"/>
      <c r="H57" s="9"/>
      <c r="I57" s="9"/>
      <c r="L57" s="13"/>
      <c r="M57" s="13"/>
      <c r="N57" s="13"/>
    </row>
    <row r="58" spans="1:14" x14ac:dyDescent="0.2">
      <c r="A58" s="9"/>
      <c r="B58" s="18" t="s">
        <v>95</v>
      </c>
      <c r="E58" s="9"/>
      <c r="F58" s="9"/>
      <c r="G58" s="9"/>
      <c r="H58" s="9"/>
      <c r="I58" s="9"/>
      <c r="L58" s="13"/>
      <c r="M58" s="13"/>
      <c r="N58" s="13"/>
    </row>
    <row r="59" spans="1:14" x14ac:dyDescent="0.2">
      <c r="A59" s="9"/>
      <c r="B59" s="9"/>
      <c r="C59" s="9"/>
      <c r="D59" s="9"/>
      <c r="E59" s="9"/>
      <c r="F59" s="9"/>
      <c r="G59" s="9"/>
      <c r="H59" s="9"/>
      <c r="I59" s="9"/>
      <c r="L59" s="13"/>
      <c r="M59" s="13"/>
      <c r="N59" s="13"/>
    </row>
    <row r="60" spans="1:14" x14ac:dyDescent="0.2">
      <c r="A60" s="9"/>
      <c r="B60" s="9"/>
      <c r="C60"/>
      <c r="D60" s="9"/>
      <c r="E60" s="9"/>
      <c r="F60" s="9"/>
      <c r="G60" s="9"/>
      <c r="H60" s="9"/>
      <c r="I60" s="9"/>
      <c r="L60" s="13"/>
      <c r="M60" s="13"/>
      <c r="N60" s="13"/>
    </row>
    <row r="61" spans="1:14" x14ac:dyDescent="0.2">
      <c r="A61" s="9"/>
      <c r="B61" s="9"/>
      <c r="C61" s="9"/>
      <c r="D61" s="9"/>
      <c r="E61" s="9"/>
      <c r="F61" s="9"/>
      <c r="G61" s="9"/>
      <c r="H61" s="9"/>
      <c r="I61" s="9"/>
      <c r="L61" s="13"/>
      <c r="M61" s="13"/>
      <c r="N61" s="13"/>
    </row>
    <row r="62" spans="1:14" x14ac:dyDescent="0.2">
      <c r="A62" s="9"/>
      <c r="C62" s="35" t="s">
        <v>46</v>
      </c>
      <c r="D62" s="9"/>
      <c r="E62" s="9"/>
      <c r="I62" s="9"/>
      <c r="L62" s="13"/>
      <c r="M62" s="13"/>
      <c r="N62" s="13"/>
    </row>
    <row r="63" spans="1:14" x14ac:dyDescent="0.2">
      <c r="A63" s="9"/>
      <c r="C63" s="9"/>
      <c r="D63" s="9"/>
      <c r="E63" s="9"/>
      <c r="I63" s="9"/>
      <c r="L63" s="13"/>
      <c r="M63" s="13"/>
      <c r="N63" s="13"/>
    </row>
    <row r="64" spans="1:14" ht="17" thickBot="1" x14ac:dyDescent="0.25">
      <c r="A64" s="9"/>
      <c r="C64" s="9"/>
      <c r="D64"/>
      <c r="E64" s="9"/>
      <c r="I64" s="9"/>
      <c r="L64" s="13"/>
      <c r="M64" s="13"/>
      <c r="N64" s="13"/>
    </row>
    <row r="65" spans="1:14" ht="17" thickBot="1" x14ac:dyDescent="0.25">
      <c r="A65" s="9"/>
      <c r="C65" s="22" t="s">
        <v>47</v>
      </c>
      <c r="D65" s="23">
        <f>C40-D55/D40</f>
        <v>10800</v>
      </c>
      <c r="E65" s="36" t="s">
        <v>50</v>
      </c>
      <c r="I65" s="9"/>
      <c r="L65" s="13"/>
      <c r="M65" s="13"/>
      <c r="N65" s="13"/>
    </row>
    <row r="66" spans="1:14" x14ac:dyDescent="0.2">
      <c r="A66" s="9"/>
      <c r="C66" s="9"/>
      <c r="D66" s="9"/>
      <c r="E66" s="9"/>
      <c r="I66" s="9"/>
      <c r="L66" s="13"/>
      <c r="M66" s="13"/>
      <c r="N66" s="13"/>
    </row>
    <row r="67" spans="1:14" x14ac:dyDescent="0.2">
      <c r="A67" s="9"/>
      <c r="C67" s="9"/>
      <c r="E67" s="9"/>
      <c r="I67" s="9"/>
      <c r="L67" s="13"/>
      <c r="M67" s="13"/>
      <c r="N67" s="13"/>
    </row>
    <row r="68" spans="1:14" x14ac:dyDescent="0.2">
      <c r="A68" s="9"/>
      <c r="B68" s="9"/>
      <c r="C68" s="17" t="s">
        <v>48</v>
      </c>
      <c r="D68" s="9"/>
      <c r="E68" s="9"/>
      <c r="F68" s="9"/>
      <c r="G68" s="9"/>
      <c r="H68" s="9"/>
      <c r="I68" s="9"/>
      <c r="L68" s="13"/>
      <c r="M68" s="13"/>
      <c r="N68" s="13"/>
    </row>
    <row r="69" spans="1:14" x14ac:dyDescent="0.2">
      <c r="A69" s="9"/>
      <c r="B69" s="9"/>
      <c r="C69" s="9"/>
      <c r="D69"/>
      <c r="E69" s="9"/>
      <c r="F69" s="9"/>
      <c r="G69" s="9"/>
      <c r="H69" s="9"/>
      <c r="I69" s="9"/>
      <c r="L69" s="13"/>
      <c r="M69" s="13"/>
      <c r="N69" s="13"/>
    </row>
    <row r="70" spans="1:14" ht="17" thickBot="1" x14ac:dyDescent="0.25">
      <c r="A70" s="9"/>
      <c r="C70" s="9"/>
      <c r="D70" s="9"/>
      <c r="E70" s="9"/>
      <c r="F70" s="9"/>
      <c r="G70" s="9"/>
      <c r="H70" s="9"/>
      <c r="I70" s="9"/>
      <c r="L70" s="13"/>
      <c r="M70" s="13"/>
      <c r="N70" s="13"/>
    </row>
    <row r="71" spans="1:14" ht="17" thickBot="1" x14ac:dyDescent="0.25">
      <c r="A71" s="9"/>
      <c r="C71" s="22" t="s">
        <v>47</v>
      </c>
      <c r="D71" s="23">
        <f>(((C40*D40)+(C39*D39))-D55)/(D39+D40)</f>
        <v>13616</v>
      </c>
      <c r="E71" s="9"/>
      <c r="F71" s="9"/>
      <c r="G71" s="9"/>
      <c r="H71" s="9"/>
      <c r="I71" s="9"/>
      <c r="L71" s="9"/>
      <c r="M71" s="12"/>
      <c r="N71" s="9"/>
    </row>
    <row r="72" spans="1:14" x14ac:dyDescent="0.2">
      <c r="A72" s="9"/>
      <c r="C72" s="9"/>
      <c r="D72" s="9"/>
      <c r="E72" s="9"/>
      <c r="F72" s="9"/>
      <c r="G72" s="9"/>
      <c r="H72" s="9"/>
      <c r="I72" s="9"/>
      <c r="L72" s="13"/>
      <c r="M72" s="13"/>
      <c r="N72" s="13"/>
    </row>
    <row r="73" spans="1:14" x14ac:dyDescent="0.2">
      <c r="A73" s="9"/>
      <c r="C73"/>
      <c r="D73" s="9"/>
      <c r="E73" s="9" t="s">
        <v>49</v>
      </c>
      <c r="F73" s="9"/>
      <c r="G73" s="9"/>
      <c r="H73" s="9"/>
      <c r="I73" s="9"/>
      <c r="L73" s="13"/>
      <c r="M73" s="13"/>
      <c r="N73" s="13"/>
    </row>
    <row r="74" spans="1:14" x14ac:dyDescent="0.2">
      <c r="A74" s="9"/>
      <c r="F74" s="9"/>
      <c r="G74" s="9"/>
      <c r="H74" s="9"/>
      <c r="I74" s="9"/>
      <c r="L74" s="13"/>
      <c r="M74" s="13"/>
      <c r="N74" s="13"/>
    </row>
    <row r="75" spans="1:14" x14ac:dyDescent="0.2">
      <c r="A75" s="9"/>
      <c r="B75" s="37" t="s">
        <v>96</v>
      </c>
      <c r="F75" s="9"/>
      <c r="G75" s="9"/>
      <c r="H75" s="9"/>
      <c r="I75" s="9"/>
      <c r="L75" s="13"/>
      <c r="M75" s="13"/>
      <c r="N75" s="13"/>
    </row>
    <row r="76" spans="1:14" x14ac:dyDescent="0.2">
      <c r="A76" s="9"/>
      <c r="B76" s="37" t="s">
        <v>97</v>
      </c>
      <c r="F76" s="9"/>
      <c r="G76" s="9"/>
      <c r="H76" s="9"/>
      <c r="I76" s="9"/>
      <c r="L76" s="13"/>
      <c r="M76" s="13"/>
      <c r="N76" s="13"/>
    </row>
    <row r="77" spans="1:14" x14ac:dyDescent="0.2">
      <c r="A77" s="9"/>
      <c r="B77" s="9"/>
      <c r="C77" s="9"/>
      <c r="D77" s="9"/>
      <c r="E77" s="9"/>
      <c r="F77" s="9"/>
      <c r="G77" s="9"/>
      <c r="H77" s="9"/>
      <c r="I77" s="9"/>
      <c r="L77" s="13"/>
      <c r="M77" s="13"/>
      <c r="N77" s="13"/>
    </row>
    <row r="78" spans="1:14" x14ac:dyDescent="0.2">
      <c r="A78" s="9"/>
      <c r="B78" s="9"/>
      <c r="C78"/>
      <c r="D78" s="9"/>
      <c r="E78" s="9"/>
      <c r="H78" s="9"/>
      <c r="I78" s="9"/>
      <c r="L78" s="13"/>
      <c r="M78" s="13"/>
      <c r="N78" s="13"/>
    </row>
    <row r="79" spans="1:14" ht="18" x14ac:dyDescent="0.25">
      <c r="A79" s="9"/>
      <c r="B79" s="9"/>
      <c r="C79" s="47" t="s">
        <v>51</v>
      </c>
      <c r="D79" s="48">
        <f>D71-D49</f>
        <v>2816</v>
      </c>
      <c r="E79" s="9"/>
      <c r="H79" s="9"/>
      <c r="I79" s="9"/>
      <c r="L79" s="13"/>
      <c r="M79" s="13"/>
      <c r="N79" s="13"/>
    </row>
    <row r="80" spans="1:14" x14ac:dyDescent="0.2">
      <c r="A80" s="9"/>
      <c r="B80" s="9"/>
      <c r="C80" s="9"/>
      <c r="D80" s="9"/>
      <c r="E80" s="9"/>
      <c r="H80" s="9"/>
      <c r="I80" s="9"/>
      <c r="L80" s="13"/>
      <c r="M80" s="13"/>
      <c r="N80" s="13"/>
    </row>
    <row r="81" spans="1:65" x14ac:dyDescent="0.2">
      <c r="A81" s="9"/>
      <c r="B81" s="9"/>
      <c r="C81" s="9" t="s">
        <v>54</v>
      </c>
      <c r="D81" s="9"/>
      <c r="E81" s="9"/>
      <c r="H81" s="9"/>
      <c r="I81" s="9"/>
      <c r="L81" s="13"/>
      <c r="M81" s="13"/>
      <c r="N81" s="13"/>
    </row>
    <row r="82" spans="1:65" ht="18" x14ac:dyDescent="0.25">
      <c r="A82" s="9"/>
      <c r="B82" s="9"/>
      <c r="C82" s="19" t="s">
        <v>55</v>
      </c>
      <c r="D82" s="129">
        <f>D5-SUMPRODUCT(D8:D9,E8:E9)</f>
        <v>2453</v>
      </c>
      <c r="E82" s="9"/>
      <c r="F82" s="9"/>
      <c r="G82" s="9"/>
      <c r="H82" s="9"/>
      <c r="I82" s="9"/>
      <c r="L82" s="9"/>
      <c r="M82" s="12"/>
      <c r="N82" s="9"/>
    </row>
    <row r="83" spans="1:65" ht="18" x14ac:dyDescent="0.25">
      <c r="A83" s="9"/>
      <c r="B83" s="9"/>
      <c r="C83" s="19" t="s">
        <v>56</v>
      </c>
      <c r="D83" s="129">
        <f>D11-SUMPRODUCT(D14:D16,E14:E16)</f>
        <v>3280</v>
      </c>
      <c r="E83" s="9"/>
      <c r="F83" s="9"/>
      <c r="G83" s="9"/>
      <c r="H83" s="9"/>
      <c r="I83" s="9"/>
      <c r="L83" s="13"/>
      <c r="M83" s="13"/>
      <c r="N83" s="13"/>
    </row>
    <row r="84" spans="1:65" ht="18" x14ac:dyDescent="0.25">
      <c r="A84" s="9"/>
      <c r="B84" s="9"/>
      <c r="C84" s="47" t="s">
        <v>61</v>
      </c>
      <c r="D84" s="130">
        <f>D82+D83</f>
        <v>5733</v>
      </c>
      <c r="E84" s="9"/>
      <c r="H84" s="9"/>
      <c r="I84" s="9"/>
      <c r="L84" s="13"/>
      <c r="M84" s="13"/>
      <c r="N84" s="13"/>
    </row>
    <row r="85" spans="1:65" x14ac:dyDescent="0.2">
      <c r="A85" s="9"/>
      <c r="B85" s="9"/>
      <c r="C85" s="9"/>
      <c r="D85" s="9"/>
      <c r="E85" s="9"/>
      <c r="H85" s="9"/>
      <c r="I85" s="9"/>
      <c r="L85" s="13"/>
      <c r="M85" s="13"/>
      <c r="N85" s="13"/>
    </row>
    <row r="86" spans="1:65" ht="19" thickBot="1" x14ac:dyDescent="0.3">
      <c r="A86" s="9"/>
      <c r="B86" s="9"/>
      <c r="C86" s="19" t="s">
        <v>52</v>
      </c>
      <c r="D86" s="9" t="s">
        <v>53</v>
      </c>
      <c r="G86" s="9"/>
      <c r="H86" s="9"/>
      <c r="I86" s="9"/>
      <c r="L86" s="13"/>
      <c r="M86" s="13"/>
      <c r="N86" s="13"/>
    </row>
    <row r="87" spans="1:65" ht="17" thickBot="1" x14ac:dyDescent="0.25">
      <c r="A87" s="9"/>
      <c r="B87" s="9"/>
      <c r="C87" s="22" t="s">
        <v>52</v>
      </c>
      <c r="D87" s="119">
        <f>D79-D84</f>
        <v>-2917</v>
      </c>
      <c r="G87" s="9"/>
      <c r="H87" s="9"/>
      <c r="I87" s="9"/>
      <c r="L87" s="13"/>
      <c r="M87" s="13"/>
      <c r="N87" s="13"/>
    </row>
    <row r="88" spans="1:65" x14ac:dyDescent="0.2">
      <c r="A88" s="9"/>
      <c r="B88" s="9"/>
      <c r="E88" s="9"/>
      <c r="F88" s="9"/>
      <c r="G88" s="9"/>
      <c r="H88" s="9"/>
      <c r="I88" s="9"/>
      <c r="L88" s="13"/>
      <c r="M88" s="13"/>
      <c r="N88" s="13"/>
    </row>
    <row r="89" spans="1:65" x14ac:dyDescent="0.2">
      <c r="A89" s="9"/>
      <c r="B89" s="18" t="s">
        <v>25</v>
      </c>
      <c r="C89" s="9"/>
      <c r="D89" s="9"/>
      <c r="E89" s="9"/>
      <c r="F89" s="9"/>
      <c r="G89" s="9"/>
      <c r="H89" s="9"/>
      <c r="I89" s="9"/>
      <c r="L89" s="13"/>
      <c r="M89" s="13"/>
      <c r="N89" s="13"/>
    </row>
    <row r="90" spans="1:65" x14ac:dyDescent="0.2">
      <c r="A90" s="9"/>
      <c r="B90" s="9"/>
      <c r="C90" s="9"/>
      <c r="D90" s="9"/>
      <c r="E90" s="9"/>
      <c r="H90" s="9"/>
      <c r="I90" s="9"/>
      <c r="L90" s="13"/>
      <c r="M90" s="13"/>
      <c r="N90" s="13"/>
    </row>
    <row r="91" spans="1:65" x14ac:dyDescent="0.2">
      <c r="A91" s="9"/>
      <c r="B91" s="9"/>
      <c r="C91"/>
      <c r="D91" s="9"/>
      <c r="E91" s="9"/>
      <c r="H91" s="9"/>
      <c r="I91" s="9"/>
      <c r="L91" s="13"/>
      <c r="M91" s="13"/>
      <c r="N91" s="13"/>
    </row>
    <row r="92" spans="1:65" ht="17" thickBot="1" x14ac:dyDescent="0.25">
      <c r="A92" s="9"/>
      <c r="B92" s="9"/>
      <c r="C92" s="9"/>
      <c r="D92" s="9"/>
      <c r="E92" s="9"/>
      <c r="F92" s="9"/>
      <c r="G92" s="9"/>
      <c r="H92" s="9"/>
      <c r="I92" s="9"/>
      <c r="L92" s="9"/>
      <c r="M92" s="12"/>
      <c r="N92" s="9"/>
    </row>
    <row r="93" spans="1:65" ht="17" thickBot="1" x14ac:dyDescent="0.25">
      <c r="A93" s="13"/>
      <c r="B93" s="13"/>
      <c r="C93" s="122" t="s">
        <v>27</v>
      </c>
      <c r="D93" s="123">
        <f>D79/D65</f>
        <v>0.26074074074074072</v>
      </c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</row>
    <row r="94" spans="1:65" x14ac:dyDescent="0.2">
      <c r="A94" s="13"/>
      <c r="B94" s="13"/>
      <c r="C94" s="124"/>
      <c r="D94" s="124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</row>
    <row r="95" spans="1:65" x14ac:dyDescent="0.2">
      <c r="A95" s="13"/>
      <c r="B95" s="13"/>
      <c r="C95" s="124"/>
      <c r="D95" s="124"/>
      <c r="E95" s="124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</row>
    <row r="96" spans="1:65" ht="18" x14ac:dyDescent="0.25">
      <c r="A96" s="13"/>
      <c r="B96" s="13"/>
      <c r="C96" s="131" t="s">
        <v>202</v>
      </c>
      <c r="D96" s="132">
        <f>D82/SUMPRODUCT(D8:D9,E8:E9)</f>
        <v>0.47173076923076923</v>
      </c>
      <c r="E96" s="124" t="s">
        <v>62</v>
      </c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</row>
    <row r="97" spans="1:65" ht="18" x14ac:dyDescent="0.25">
      <c r="A97" s="13"/>
      <c r="B97" s="13"/>
      <c r="C97" s="131" t="s">
        <v>203</v>
      </c>
      <c r="D97" s="132">
        <f>D83/SUMPRODUCT(D14:D16,E14:E16)</f>
        <v>0.58571428571428574</v>
      </c>
      <c r="E97" s="124" t="s">
        <v>63</v>
      </c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</row>
    <row r="98" spans="1:65" x14ac:dyDescent="0.2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x14ac:dyDescent="0.2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</row>
    <row r="100" spans="1:65" x14ac:dyDescent="0.2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</row>
    <row r="101" spans="1:65" x14ac:dyDescent="0.2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</row>
    <row r="102" spans="1:65" x14ac:dyDescent="0.2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</row>
    <row r="103" spans="1:65" x14ac:dyDescent="0.2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</row>
    <row r="104" spans="1:65" x14ac:dyDescent="0.2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</row>
    <row r="105" spans="1:65" x14ac:dyDescent="0.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</row>
    <row r="106" spans="1:65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</row>
    <row r="107" spans="1:65" x14ac:dyDescent="0.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</row>
    <row r="108" spans="1:65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</row>
    <row r="109" spans="1:65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</row>
    <row r="110" spans="1:65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</row>
    <row r="111" spans="1:65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</row>
    <row r="112" spans="1:65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</row>
    <row r="113" spans="1:65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</row>
    <row r="114" spans="1:65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</row>
    <row r="115" spans="1:65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</row>
    <row r="116" spans="1:65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</row>
    <row r="117" spans="1:65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</row>
    <row r="118" spans="1:65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</row>
    <row r="119" spans="1:65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</row>
    <row r="120" spans="1:65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</row>
    <row r="121" spans="1:65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</row>
    <row r="122" spans="1:65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</row>
    <row r="123" spans="1:65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</row>
    <row r="124" spans="1:65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</row>
    <row r="125" spans="1:65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</row>
    <row r="126" spans="1:65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</row>
    <row r="127" spans="1:65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</row>
    <row r="128" spans="1:65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</row>
    <row r="129" spans="1:65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</row>
    <row r="130" spans="1:65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</row>
    <row r="131" spans="1:65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</row>
    <row r="132" spans="1:65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</row>
    <row r="133" spans="1:65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</row>
    <row r="134" spans="1:65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</row>
    <row r="135" spans="1:65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</row>
    <row r="136" spans="1:65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</row>
    <row r="137" spans="1:65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</row>
    <row r="138" spans="1:65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</row>
    <row r="139" spans="1:65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</row>
    <row r="140" spans="1:65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</row>
    <row r="141" spans="1:65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</row>
    <row r="142" spans="1:65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</row>
    <row r="143" spans="1:65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</row>
    <row r="144" spans="1:65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</row>
    <row r="145" spans="1:65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</row>
    <row r="146" spans="1:65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</row>
    <row r="147" spans="1:65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</row>
    <row r="148" spans="1:65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</row>
    <row r="149" spans="1:65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</row>
    <row r="150" spans="1:65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</row>
    <row r="151" spans="1:65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</row>
    <row r="152" spans="1:65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</row>
    <row r="153" spans="1:65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</row>
    <row r="154" spans="1:65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</row>
    <row r="155" spans="1:65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</row>
    <row r="156" spans="1:65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</row>
    <row r="157" spans="1:65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</row>
    <row r="158" spans="1:65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</row>
    <row r="159" spans="1:65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</row>
    <row r="160" spans="1:65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</row>
    <row r="161" spans="1:65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</row>
    <row r="162" spans="1:65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</row>
    <row r="163" spans="1:65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</row>
    <row r="164" spans="1:65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</row>
    <row r="165" spans="1:65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</row>
    <row r="166" spans="1:65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</row>
    <row r="167" spans="1:65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</row>
    <row r="168" spans="1:65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</row>
    <row r="169" spans="1:65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</row>
    <row r="170" spans="1:65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</row>
    <row r="171" spans="1:65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</row>
    <row r="172" spans="1:65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</row>
    <row r="173" spans="1:65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</row>
    <row r="174" spans="1:65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</row>
    <row r="175" spans="1:65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</row>
    <row r="176" spans="1:65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</row>
    <row r="177" spans="1:65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</row>
    <row r="178" spans="1:65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</row>
    <row r="179" spans="1:65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</row>
    <row r="180" spans="1:65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</row>
    <row r="181" spans="1:65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</row>
    <row r="182" spans="1:65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</row>
    <row r="183" spans="1:65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</row>
    <row r="184" spans="1:65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</row>
    <row r="185" spans="1:65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</row>
    <row r="186" spans="1:65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</row>
    <row r="187" spans="1:65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</row>
    <row r="188" spans="1:65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</row>
    <row r="189" spans="1:65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</row>
    <row r="190" spans="1:65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</row>
    <row r="191" spans="1:65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</row>
    <row r="192" spans="1:65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</row>
    <row r="193" spans="1:65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DSMT4" shapeId="2049" r:id="rId3">
          <objectPr defaultSize="0" altText="" r:id="rId4">
            <anchor moveWithCells="1" sizeWithCells="1">
              <from>
                <xdr:col>2</xdr:col>
                <xdr:colOff>25400</xdr:colOff>
                <xdr:row>30</xdr:row>
                <xdr:rowOff>76200</xdr:rowOff>
              </from>
              <to>
                <xdr:col>4</xdr:col>
                <xdr:colOff>635000</xdr:colOff>
                <xdr:row>31</xdr:row>
                <xdr:rowOff>152400</xdr:rowOff>
              </to>
            </anchor>
          </objectPr>
        </oleObject>
      </mc:Choice>
      <mc:Fallback>
        <oleObject progId="Equation.DSMT4" shapeId="2049" r:id="rId3"/>
      </mc:Fallback>
    </mc:AlternateContent>
    <mc:AlternateContent xmlns:mc="http://schemas.openxmlformats.org/markup-compatibility/2006">
      <mc:Choice Requires="x14">
        <oleObject progId="Equation.DSMT4" shapeId="2051" r:id="rId5">
          <objectPr defaultSize="0" autoPict="0" altText="" r:id="rId6">
            <anchor moveWithCells="1" sizeWithCells="1">
              <from>
                <xdr:col>2</xdr:col>
                <xdr:colOff>25400</xdr:colOff>
                <xdr:row>51</xdr:row>
                <xdr:rowOff>101600</xdr:rowOff>
              </from>
              <to>
                <xdr:col>3</xdr:col>
                <xdr:colOff>622300</xdr:colOff>
                <xdr:row>53</xdr:row>
                <xdr:rowOff>177800</xdr:rowOff>
              </to>
            </anchor>
          </objectPr>
        </oleObject>
      </mc:Choice>
      <mc:Fallback>
        <oleObject progId="Equation.DSMT4" shapeId="2051" r:id="rId5"/>
      </mc:Fallback>
    </mc:AlternateContent>
    <mc:AlternateContent xmlns:mc="http://schemas.openxmlformats.org/markup-compatibility/2006">
      <mc:Choice Requires="x14">
        <oleObject progId="Equation.DSMT4" shapeId="2052" r:id="rId7">
          <objectPr defaultSize="0" autoPict="0" altText="" r:id="rId8">
            <anchor moveWithCells="1" sizeWithCells="1">
              <from>
                <xdr:col>2</xdr:col>
                <xdr:colOff>25400</xdr:colOff>
                <xdr:row>58</xdr:row>
                <xdr:rowOff>190500</xdr:rowOff>
              </from>
              <to>
                <xdr:col>4</xdr:col>
                <xdr:colOff>660400</xdr:colOff>
                <xdr:row>60</xdr:row>
                <xdr:rowOff>139700</xdr:rowOff>
              </to>
            </anchor>
          </objectPr>
        </oleObject>
      </mc:Choice>
      <mc:Fallback>
        <oleObject progId="Equation.DSMT4" shapeId="2052" r:id="rId7"/>
      </mc:Fallback>
    </mc:AlternateContent>
    <mc:AlternateContent xmlns:mc="http://schemas.openxmlformats.org/markup-compatibility/2006">
      <mc:Choice Requires="x14">
        <oleObject progId="Equation.DSMT4" shapeId="2053" r:id="rId9">
          <objectPr defaultSize="0" altText="" r:id="rId10">
            <anchor moveWithCells="1" sizeWithCells="1">
              <from>
                <xdr:col>2</xdr:col>
                <xdr:colOff>50800</xdr:colOff>
                <xdr:row>62</xdr:row>
                <xdr:rowOff>127000</xdr:rowOff>
              </from>
              <to>
                <xdr:col>4</xdr:col>
                <xdr:colOff>546100</xdr:colOff>
                <xdr:row>63</xdr:row>
                <xdr:rowOff>139700</xdr:rowOff>
              </to>
            </anchor>
          </objectPr>
        </oleObject>
      </mc:Choice>
      <mc:Fallback>
        <oleObject progId="Equation.DSMT4" shapeId="2053" r:id="rId9"/>
      </mc:Fallback>
    </mc:AlternateContent>
    <mc:AlternateContent xmlns:mc="http://schemas.openxmlformats.org/markup-compatibility/2006">
      <mc:Choice Requires="x14">
        <oleObject progId="Equation.DSMT4" shapeId="2054" r:id="rId11">
          <objectPr defaultSize="0" autoPict="0" altText="" r:id="rId12">
            <anchor moveWithCells="1" sizeWithCells="1">
              <from>
                <xdr:col>2</xdr:col>
                <xdr:colOff>63500</xdr:colOff>
                <xdr:row>68</xdr:row>
                <xdr:rowOff>114300</xdr:rowOff>
              </from>
              <to>
                <xdr:col>4</xdr:col>
                <xdr:colOff>635000</xdr:colOff>
                <xdr:row>69</xdr:row>
                <xdr:rowOff>127000</xdr:rowOff>
              </to>
            </anchor>
          </objectPr>
        </oleObject>
      </mc:Choice>
      <mc:Fallback>
        <oleObject progId="Equation.DSMT4" shapeId="2054" r:id="rId11"/>
      </mc:Fallback>
    </mc:AlternateContent>
    <mc:AlternateContent xmlns:mc="http://schemas.openxmlformats.org/markup-compatibility/2006">
      <mc:Choice Requires="x14">
        <oleObject progId="Equation.DSMT4" shapeId="2055" r:id="rId13">
          <objectPr defaultSize="0" altText="" r:id="rId14">
            <anchor moveWithCells="1" sizeWithCells="1">
              <from>
                <xdr:col>2</xdr:col>
                <xdr:colOff>76200</xdr:colOff>
                <xdr:row>72</xdr:row>
                <xdr:rowOff>12700</xdr:rowOff>
              </from>
              <to>
                <xdr:col>3</xdr:col>
                <xdr:colOff>800100</xdr:colOff>
                <xdr:row>73</xdr:row>
                <xdr:rowOff>0</xdr:rowOff>
              </to>
            </anchor>
          </objectPr>
        </oleObject>
      </mc:Choice>
      <mc:Fallback>
        <oleObject progId="Equation.DSMT4" shapeId="2055" r:id="rId13"/>
      </mc:Fallback>
    </mc:AlternateContent>
    <mc:AlternateContent xmlns:mc="http://schemas.openxmlformats.org/markup-compatibility/2006">
      <mc:Choice Requires="x14">
        <oleObject progId="Equation.DSMT4" shapeId="2056" r:id="rId15">
          <objectPr defaultSize="0" autoPict="0" altText="" r:id="rId16">
            <anchor moveWithCells="1" sizeWithCells="1">
              <from>
                <xdr:col>2</xdr:col>
                <xdr:colOff>635000</xdr:colOff>
                <xdr:row>77</xdr:row>
                <xdr:rowOff>0</xdr:rowOff>
              </from>
              <to>
                <xdr:col>3</xdr:col>
                <xdr:colOff>368300</xdr:colOff>
                <xdr:row>77</xdr:row>
                <xdr:rowOff>165100</xdr:rowOff>
              </to>
            </anchor>
          </objectPr>
        </oleObject>
      </mc:Choice>
      <mc:Fallback>
        <oleObject progId="Equation.DSMT4" shapeId="2056" r:id="rId15"/>
      </mc:Fallback>
    </mc:AlternateContent>
    <mc:AlternateContent xmlns:mc="http://schemas.openxmlformats.org/markup-compatibility/2006">
      <mc:Choice Requires="x14">
        <oleObject progId="Equation.DSMT4" shapeId="2057" r:id="rId17">
          <objectPr defaultSize="0" altText="" r:id="rId18">
            <anchor moveWithCells="1" sizeWithCells="1">
              <from>
                <xdr:col>2</xdr:col>
                <xdr:colOff>495300</xdr:colOff>
                <xdr:row>89</xdr:row>
                <xdr:rowOff>101600</xdr:rowOff>
              </from>
              <to>
                <xdr:col>3</xdr:col>
                <xdr:colOff>584200</xdr:colOff>
                <xdr:row>91</xdr:row>
                <xdr:rowOff>177800</xdr:rowOff>
              </to>
            </anchor>
          </objectPr>
        </oleObject>
      </mc:Choice>
      <mc:Fallback>
        <oleObject progId="Equation.DSMT4" shapeId="2057" r:id="rId17"/>
      </mc:Fallback>
    </mc:AlternateContent>
    <mc:AlternateContent xmlns:mc="http://schemas.openxmlformats.org/markup-compatibility/2006">
      <mc:Choice Requires="x14">
        <oleObject progId="Equation.DSMT4" shapeId="2058" r:id="rId19">
          <objectPr defaultSize="0" autoPict="0" altText="" r:id="rId20">
            <anchor moveWithCells="1" sizeWithCells="1">
              <from>
                <xdr:col>1</xdr:col>
                <xdr:colOff>889000</xdr:colOff>
                <xdr:row>43</xdr:row>
                <xdr:rowOff>88900</xdr:rowOff>
              </from>
              <to>
                <xdr:col>4</xdr:col>
                <xdr:colOff>165100</xdr:colOff>
                <xdr:row>46</xdr:row>
                <xdr:rowOff>190500</xdr:rowOff>
              </to>
            </anchor>
          </objectPr>
        </oleObject>
      </mc:Choice>
      <mc:Fallback>
        <oleObject progId="Equation.DSMT4" shapeId="2058" r:id="rId19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M196"/>
  <sheetViews>
    <sheetView showGridLines="0" zoomScale="130" zoomScaleNormal="130" workbookViewId="0"/>
  </sheetViews>
  <sheetFormatPr baseColWidth="10" defaultColWidth="10.83203125" defaultRowHeight="16" x14ac:dyDescent="0.2"/>
  <cols>
    <col min="1" max="2" width="10.83203125" style="4"/>
    <col min="3" max="3" width="12" style="4" customWidth="1"/>
    <col min="4" max="4" width="12.5" style="4" customWidth="1"/>
    <col min="5" max="5" width="10.83203125" style="4"/>
    <col min="6" max="6" width="12.1640625" style="4" customWidth="1"/>
    <col min="7" max="16384" width="10.83203125" style="4"/>
  </cols>
  <sheetData>
    <row r="1" spans="1:10" ht="19" x14ac:dyDescent="0.25">
      <c r="A1" s="1" t="s">
        <v>64</v>
      </c>
      <c r="B1" s="2"/>
      <c r="C1" s="2"/>
      <c r="D1" s="2"/>
      <c r="E1" s="2"/>
      <c r="F1" s="2"/>
      <c r="G1" s="2"/>
      <c r="H1" s="2"/>
      <c r="I1" s="2"/>
      <c r="J1" s="3"/>
    </row>
    <row r="2" spans="1:10" x14ac:dyDescent="0.2">
      <c r="A2" s="14"/>
      <c r="B2" s="2"/>
      <c r="C2" s="2"/>
      <c r="D2" s="2"/>
      <c r="E2" s="2"/>
      <c r="F2" s="2"/>
      <c r="G2" s="2"/>
      <c r="H2" s="2"/>
      <c r="I2" s="2"/>
      <c r="J2" s="3"/>
    </row>
    <row r="3" spans="1:10" x14ac:dyDescent="0.2">
      <c r="A3" s="14"/>
      <c r="B3" s="2" t="s">
        <v>18</v>
      </c>
      <c r="C3" s="2"/>
      <c r="D3" s="24">
        <v>15000000</v>
      </c>
      <c r="E3" s="2" t="s">
        <v>71</v>
      </c>
      <c r="F3" s="2"/>
      <c r="G3" s="2"/>
      <c r="H3" s="2"/>
      <c r="I3" s="2"/>
      <c r="J3" s="3"/>
    </row>
    <row r="4" spans="1:10" x14ac:dyDescent="0.2">
      <c r="A4" s="14"/>
      <c r="B4" s="2" t="s">
        <v>72</v>
      </c>
      <c r="C4" s="2"/>
      <c r="D4" s="54">
        <v>0</v>
      </c>
      <c r="E4" s="2"/>
      <c r="F4" s="2"/>
      <c r="G4" s="2"/>
      <c r="H4" s="2"/>
      <c r="I4" s="2"/>
      <c r="J4" s="3"/>
    </row>
    <row r="5" spans="1:10" x14ac:dyDescent="0.2">
      <c r="A5" s="14"/>
      <c r="B5" s="2"/>
      <c r="C5" s="2"/>
      <c r="D5" s="2"/>
      <c r="E5" s="2"/>
      <c r="F5" s="2"/>
      <c r="G5" s="2"/>
      <c r="H5" s="2"/>
      <c r="I5" s="2"/>
      <c r="J5" s="3"/>
    </row>
    <row r="6" spans="1:10" x14ac:dyDescent="0.2">
      <c r="A6" s="14"/>
      <c r="B6" s="2" t="s">
        <v>69</v>
      </c>
      <c r="C6" s="2"/>
      <c r="D6" s="2"/>
      <c r="E6" s="2"/>
      <c r="F6" s="53">
        <v>12000000</v>
      </c>
      <c r="G6" s="2"/>
      <c r="H6" s="2"/>
      <c r="I6" s="2"/>
      <c r="J6" s="3"/>
    </row>
    <row r="7" spans="1:10" x14ac:dyDescent="0.2">
      <c r="A7" s="14"/>
      <c r="B7" s="2" t="s">
        <v>70</v>
      </c>
      <c r="C7" s="2"/>
      <c r="D7" s="52">
        <v>6000000</v>
      </c>
      <c r="E7" s="2"/>
      <c r="F7" s="2"/>
      <c r="G7" s="2"/>
      <c r="H7" s="2"/>
      <c r="I7" s="2"/>
      <c r="J7" s="3"/>
    </row>
    <row r="8" spans="1:10" x14ac:dyDescent="0.2">
      <c r="A8" s="14"/>
      <c r="B8" s="2"/>
      <c r="C8" s="2"/>
      <c r="D8" s="2"/>
      <c r="E8" s="2"/>
      <c r="F8" s="2"/>
      <c r="G8" s="2"/>
      <c r="H8" s="2"/>
      <c r="I8" s="2"/>
      <c r="J8" s="3"/>
    </row>
    <row r="9" spans="1:10" x14ac:dyDescent="0.2">
      <c r="A9" s="14"/>
      <c r="B9" s="2"/>
      <c r="C9" s="2"/>
      <c r="D9" s="50"/>
      <c r="E9" s="38"/>
      <c r="F9" s="38"/>
      <c r="G9" s="2"/>
      <c r="H9" s="2"/>
      <c r="I9" s="2"/>
      <c r="J9" s="3"/>
    </row>
    <row r="10" spans="1:10" x14ac:dyDescent="0.2">
      <c r="A10" s="14"/>
      <c r="B10" s="2" t="s">
        <v>0</v>
      </c>
      <c r="C10" s="2"/>
      <c r="D10" s="2"/>
      <c r="E10" s="2"/>
      <c r="F10" s="2"/>
      <c r="G10" s="2"/>
      <c r="H10" s="2"/>
      <c r="I10" s="2"/>
      <c r="J10" s="3"/>
    </row>
    <row r="11" spans="1:10" x14ac:dyDescent="0.2">
      <c r="A11" s="14"/>
      <c r="B11" s="2" t="s">
        <v>65</v>
      </c>
      <c r="C11" s="2"/>
      <c r="D11" s="2"/>
      <c r="E11" s="2"/>
      <c r="F11" s="2"/>
      <c r="G11" s="2"/>
      <c r="H11" s="2"/>
      <c r="I11" s="2"/>
      <c r="J11" s="3"/>
    </row>
    <row r="12" spans="1:10" x14ac:dyDescent="0.2">
      <c r="A12" s="14"/>
      <c r="B12" s="2"/>
      <c r="C12" s="2"/>
      <c r="D12" s="2"/>
      <c r="E12" s="2"/>
      <c r="F12" s="2"/>
      <c r="G12" s="2"/>
      <c r="H12" s="2"/>
      <c r="I12" s="2"/>
      <c r="J12" s="3"/>
    </row>
    <row r="13" spans="1:10" x14ac:dyDescent="0.2">
      <c r="A13" s="14"/>
      <c r="B13" s="2" t="s">
        <v>1</v>
      </c>
      <c r="C13" s="2"/>
      <c r="D13" s="2"/>
      <c r="E13" s="2"/>
      <c r="F13" s="2"/>
      <c r="G13" s="2"/>
      <c r="H13" s="2"/>
      <c r="I13" s="2"/>
      <c r="J13" s="3"/>
    </row>
    <row r="14" spans="1:10" x14ac:dyDescent="0.2">
      <c r="A14" s="14"/>
      <c r="B14" s="2" t="s">
        <v>73</v>
      </c>
      <c r="C14" s="2"/>
      <c r="D14" s="2"/>
      <c r="E14" s="2"/>
      <c r="F14" s="2"/>
      <c r="G14" s="2"/>
      <c r="H14" s="2"/>
      <c r="I14" s="2"/>
      <c r="J14" s="3"/>
    </row>
    <row r="15" spans="1:10" x14ac:dyDescent="0.2">
      <c r="A15" s="14"/>
      <c r="B15" s="2" t="s">
        <v>74</v>
      </c>
      <c r="C15" s="2"/>
      <c r="D15" s="2"/>
      <c r="E15" s="2"/>
      <c r="F15" s="2"/>
      <c r="G15" s="2"/>
      <c r="H15" s="2"/>
      <c r="I15" s="2"/>
      <c r="J15" s="3"/>
    </row>
    <row r="16" spans="1:10" x14ac:dyDescent="0.2">
      <c r="A16" s="14"/>
      <c r="B16" s="2"/>
      <c r="C16" s="2"/>
      <c r="D16" s="2"/>
      <c r="E16" s="2"/>
      <c r="F16" s="2"/>
      <c r="G16" s="2"/>
      <c r="H16" s="2"/>
      <c r="I16" s="2"/>
      <c r="J16" s="3"/>
    </row>
    <row r="17" spans="1:12" ht="17" thickBot="1" x14ac:dyDescent="0.25">
      <c r="A17" s="5"/>
      <c r="B17" s="6"/>
      <c r="C17" s="7"/>
      <c r="D17" s="7"/>
      <c r="E17" s="7"/>
      <c r="F17" s="6"/>
      <c r="G17" s="6"/>
      <c r="H17" s="6"/>
      <c r="I17" s="6"/>
      <c r="J17" s="8"/>
    </row>
    <row r="18" spans="1:12" x14ac:dyDescent="0.2">
      <c r="A18" s="9"/>
      <c r="B18" s="9"/>
      <c r="C18" s="9"/>
      <c r="D18" s="9"/>
      <c r="E18" s="9"/>
      <c r="F18" s="9"/>
      <c r="G18" s="9"/>
      <c r="H18" s="9"/>
      <c r="I18" s="9"/>
    </row>
    <row r="19" spans="1:12" ht="19" x14ac:dyDescent="0.25">
      <c r="A19" s="10" t="s">
        <v>2</v>
      </c>
      <c r="B19" s="9"/>
      <c r="C19" s="9"/>
      <c r="D19" s="9"/>
      <c r="E19" s="9"/>
      <c r="F19" s="9"/>
      <c r="G19" s="9"/>
      <c r="H19" s="9"/>
      <c r="I19" s="9"/>
    </row>
    <row r="20" spans="1:12" x14ac:dyDescent="0.2">
      <c r="A20" s="17" t="s">
        <v>66</v>
      </c>
      <c r="B20" s="9"/>
      <c r="C20" s="12"/>
      <c r="D20" s="9"/>
      <c r="E20" s="9"/>
      <c r="F20" s="9"/>
      <c r="G20" s="9"/>
      <c r="H20" s="9"/>
      <c r="I20" s="9"/>
    </row>
    <row r="21" spans="1:12" x14ac:dyDescent="0.2">
      <c r="A21" s="9"/>
      <c r="B21" s="9"/>
      <c r="C21" s="9"/>
      <c r="D21" s="9"/>
      <c r="E21" s="9"/>
      <c r="F21" s="9"/>
      <c r="G21" s="9"/>
      <c r="H21" s="9"/>
      <c r="I21" s="9"/>
    </row>
    <row r="22" spans="1:12" x14ac:dyDescent="0.2">
      <c r="A22" s="9"/>
      <c r="B22" s="18" t="s">
        <v>67</v>
      </c>
      <c r="C22" s="9"/>
      <c r="D22" s="9"/>
      <c r="E22" s="9"/>
      <c r="F22" s="9"/>
      <c r="G22" s="9"/>
      <c r="H22" s="9"/>
      <c r="I22" s="9"/>
      <c r="L22" s="13"/>
    </row>
    <row r="23" spans="1:12" ht="17" thickBot="1" x14ac:dyDescent="0.25">
      <c r="A23" s="9"/>
      <c r="B23" s="9"/>
      <c r="C23" s="9"/>
      <c r="D23" s="9"/>
      <c r="E23" s="9"/>
      <c r="F23" s="9"/>
      <c r="G23" s="9"/>
      <c r="H23" s="9"/>
      <c r="I23" s="9"/>
      <c r="L23" s="13"/>
    </row>
    <row r="24" spans="1:12" ht="17" thickBot="1" x14ac:dyDescent="0.25">
      <c r="A24" s="9"/>
      <c r="B24" s="9"/>
      <c r="C24"/>
      <c r="D24" s="22" t="s">
        <v>68</v>
      </c>
      <c r="E24" s="55">
        <f>D3-F6</f>
        <v>3000000</v>
      </c>
      <c r="F24" s="9"/>
      <c r="G24" s="9"/>
      <c r="H24" s="9"/>
      <c r="I24" s="9"/>
      <c r="L24" s="13"/>
    </row>
    <row r="25" spans="1:12" x14ac:dyDescent="0.2">
      <c r="A25" s="9"/>
      <c r="B25" s="9"/>
      <c r="C25" s="9"/>
      <c r="D25" s="9"/>
      <c r="E25" s="9"/>
      <c r="F25" s="9"/>
      <c r="G25" s="9"/>
      <c r="H25" s="9"/>
      <c r="I25" s="9"/>
      <c r="L25" s="13"/>
    </row>
    <row r="26" spans="1:12" ht="17" thickBot="1" x14ac:dyDescent="0.25">
      <c r="A26" s="9"/>
      <c r="B26" s="9"/>
      <c r="C26" s="9"/>
      <c r="D26" s="9"/>
      <c r="E26" s="9"/>
      <c r="F26" s="9"/>
      <c r="G26" s="9"/>
      <c r="H26" s="9"/>
      <c r="I26" s="9"/>
      <c r="L26" s="13"/>
    </row>
    <row r="27" spans="1:12" ht="17" thickBot="1" x14ac:dyDescent="0.25">
      <c r="A27" s="9"/>
      <c r="B27" s="9"/>
      <c r="C27" s="9"/>
      <c r="D27" s="22" t="s">
        <v>75</v>
      </c>
      <c r="E27" s="23">
        <f>E24/F6</f>
        <v>0.25</v>
      </c>
      <c r="F27" s="9"/>
      <c r="G27" s="9"/>
      <c r="H27" s="9"/>
      <c r="I27" s="9"/>
      <c r="L27" s="13"/>
    </row>
    <row r="28" spans="1:12" x14ac:dyDescent="0.2">
      <c r="A28" s="9"/>
      <c r="D28" s="9"/>
      <c r="E28" s="9"/>
      <c r="F28" s="9"/>
      <c r="G28" s="9"/>
      <c r="H28" s="9"/>
      <c r="I28" s="9"/>
      <c r="L28" s="13"/>
    </row>
    <row r="29" spans="1:12" x14ac:dyDescent="0.2">
      <c r="A29" s="9"/>
      <c r="B29" s="37" t="s">
        <v>76</v>
      </c>
      <c r="D29" s="9"/>
      <c r="E29" s="9"/>
      <c r="F29" s="9"/>
      <c r="G29" s="9"/>
      <c r="H29" s="9"/>
      <c r="I29" s="9"/>
      <c r="L29" s="13"/>
    </row>
    <row r="30" spans="1:12" x14ac:dyDescent="0.2">
      <c r="A30" s="9"/>
      <c r="B30" s="9"/>
      <c r="C30" s="9"/>
      <c r="D30" s="9"/>
      <c r="E30" s="9"/>
      <c r="F30" s="9"/>
      <c r="G30" s="9"/>
      <c r="H30" s="9"/>
      <c r="I30" s="9"/>
      <c r="L30" s="13"/>
    </row>
    <row r="31" spans="1:12" ht="17" thickBot="1" x14ac:dyDescent="0.25">
      <c r="A31" s="11"/>
      <c r="B31" s="9"/>
      <c r="C31"/>
      <c r="D31" s="9"/>
      <c r="E31" s="9"/>
      <c r="F31" s="9"/>
      <c r="G31" s="9"/>
      <c r="H31" s="9"/>
      <c r="I31" s="9"/>
    </row>
    <row r="32" spans="1:12" ht="17" thickBot="1" x14ac:dyDescent="0.25">
      <c r="A32" s="9"/>
      <c r="B32" s="9"/>
      <c r="C32" s="9"/>
      <c r="D32" s="22" t="s">
        <v>77</v>
      </c>
      <c r="E32" s="56">
        <f>D7/F6</f>
        <v>0.5</v>
      </c>
      <c r="F32" s="9"/>
      <c r="G32" s="9"/>
      <c r="H32" s="9"/>
      <c r="I32" s="9"/>
    </row>
    <row r="33" spans="1:14" x14ac:dyDescent="0.2">
      <c r="A33" s="9"/>
      <c r="B33" s="9"/>
      <c r="C33" s="9"/>
      <c r="F33" s="9"/>
      <c r="G33" s="9"/>
      <c r="H33" s="9"/>
      <c r="I33" s="9"/>
    </row>
    <row r="34" spans="1:14" x14ac:dyDescent="0.2">
      <c r="A34" s="9"/>
      <c r="B34" s="9"/>
      <c r="C34" s="9"/>
      <c r="F34" s="9"/>
      <c r="G34" s="9"/>
      <c r="H34" s="9"/>
      <c r="I34" s="9"/>
    </row>
    <row r="35" spans="1:14" x14ac:dyDescent="0.2">
      <c r="A35" s="9"/>
      <c r="B35" s="9"/>
      <c r="C35" s="9"/>
      <c r="D35" s="9"/>
      <c r="E35" s="9"/>
      <c r="F35" s="9"/>
      <c r="G35" s="9"/>
      <c r="H35" s="9"/>
      <c r="I35" s="9"/>
    </row>
    <row r="36" spans="1:14" x14ac:dyDescent="0.2">
      <c r="A36" s="9"/>
      <c r="B36" s="18" t="s">
        <v>87</v>
      </c>
      <c r="C36" s="9"/>
      <c r="D36" s="9"/>
      <c r="E36" s="9"/>
      <c r="F36" s="9"/>
      <c r="G36" s="9"/>
      <c r="H36" s="9"/>
      <c r="I36" s="9"/>
    </row>
    <row r="37" spans="1:14" x14ac:dyDescent="0.2">
      <c r="A37" s="9"/>
      <c r="B37" s="18" t="s">
        <v>88</v>
      </c>
      <c r="C37" s="9"/>
      <c r="D37" s="9"/>
      <c r="E37" s="9"/>
      <c r="F37" s="9"/>
      <c r="G37" s="9"/>
      <c r="H37" s="9"/>
      <c r="I37" s="9"/>
    </row>
    <row r="38" spans="1:14" x14ac:dyDescent="0.2">
      <c r="A38" s="9"/>
      <c r="B38" s="9"/>
      <c r="C38" s="9"/>
      <c r="D38" s="9"/>
      <c r="E38" s="9"/>
      <c r="F38" s="9"/>
      <c r="G38" s="9"/>
      <c r="H38" s="9"/>
      <c r="I38" s="9"/>
    </row>
    <row r="39" spans="1:14" x14ac:dyDescent="0.2">
      <c r="A39" s="9"/>
      <c r="B39" s="9"/>
      <c r="C39"/>
      <c r="D39" s="9"/>
      <c r="E39" s="9"/>
      <c r="H39" s="9"/>
      <c r="I39" s="9"/>
    </row>
    <row r="40" spans="1:14" x14ac:dyDescent="0.2">
      <c r="A40" s="9"/>
      <c r="B40" s="9"/>
      <c r="C40" s="9"/>
      <c r="D40" s="9"/>
      <c r="E40" s="9"/>
      <c r="F40" s="9"/>
      <c r="G40" s="9"/>
      <c r="H40" s="9"/>
      <c r="I40" s="9"/>
    </row>
    <row r="41" spans="1:14" x14ac:dyDescent="0.2">
      <c r="A41" s="9"/>
      <c r="B41" s="9"/>
      <c r="E41" s="9"/>
      <c r="F41" s="9"/>
      <c r="G41" s="9"/>
      <c r="H41" s="9"/>
      <c r="I41" s="9"/>
    </row>
    <row r="42" spans="1:14" x14ac:dyDescent="0.2">
      <c r="A42" s="11"/>
      <c r="B42" s="117" t="s">
        <v>205</v>
      </c>
      <c r="E42" s="9"/>
      <c r="F42" s="9"/>
      <c r="G42" s="9"/>
      <c r="H42" s="9"/>
      <c r="I42" s="9"/>
    </row>
    <row r="43" spans="1:14" x14ac:dyDescent="0.2">
      <c r="A43" s="9"/>
      <c r="D43" s="9"/>
      <c r="E43" s="9"/>
      <c r="F43" s="9"/>
      <c r="G43" s="9"/>
      <c r="H43" s="9"/>
      <c r="I43" s="9"/>
      <c r="L43" s="9"/>
      <c r="M43" s="12"/>
      <c r="N43" s="9"/>
    </row>
    <row r="44" spans="1:14" x14ac:dyDescent="0.2">
      <c r="A44" s="9"/>
      <c r="B44" s="9"/>
      <c r="C44" s="57" t="s">
        <v>79</v>
      </c>
      <c r="D44" s="21">
        <f>-E27/E32</f>
        <v>-0.5</v>
      </c>
      <c r="E44" s="9"/>
      <c r="F44" s="9"/>
      <c r="G44" s="9"/>
      <c r="H44" s="9"/>
      <c r="I44" s="9"/>
      <c r="L44" s="13"/>
      <c r="M44" s="13"/>
      <c r="N44" s="13"/>
    </row>
    <row r="45" spans="1:14" ht="18" x14ac:dyDescent="0.25">
      <c r="A45" s="9"/>
      <c r="B45" s="9"/>
      <c r="C45" s="145" t="s">
        <v>207</v>
      </c>
      <c r="D45" s="143">
        <f>_xlfn.NORM.DIST(D44,0,1,FALSE)</f>
        <v>0.35206532676429952</v>
      </c>
      <c r="E45" s="9"/>
      <c r="F45" s="9"/>
      <c r="G45" s="9"/>
      <c r="H45" s="9"/>
      <c r="I45" s="9"/>
      <c r="L45" s="13"/>
      <c r="M45" s="13"/>
      <c r="N45" s="13"/>
    </row>
    <row r="46" spans="1:14" ht="18" x14ac:dyDescent="0.25">
      <c r="A46" s="9"/>
      <c r="B46" s="9"/>
      <c r="C46" s="145" t="s">
        <v>206</v>
      </c>
      <c r="D46" s="143">
        <f>_xlfn.NORM.DIST(D44,0,1,TRUE)</f>
        <v>0.30853753872598688</v>
      </c>
      <c r="E46" s="9"/>
      <c r="F46" s="9"/>
      <c r="G46" s="9"/>
      <c r="H46" s="9"/>
      <c r="I46" s="9"/>
      <c r="L46" s="13"/>
      <c r="M46" s="13"/>
      <c r="N46" s="13"/>
    </row>
    <row r="47" spans="1:14" s="71" customFormat="1" ht="17" thickBot="1" x14ac:dyDescent="0.25">
      <c r="A47" s="73"/>
      <c r="B47" s="73"/>
      <c r="C47" s="19"/>
      <c r="D47" s="143"/>
      <c r="E47" s="73"/>
      <c r="F47" s="73"/>
      <c r="G47" s="73"/>
      <c r="H47" s="73"/>
      <c r="I47" s="73"/>
      <c r="L47" s="72"/>
      <c r="M47" s="72"/>
      <c r="N47" s="72"/>
    </row>
    <row r="48" spans="1:14" ht="19" thickBot="1" x14ac:dyDescent="0.3">
      <c r="A48" s="9"/>
      <c r="B48" s="9"/>
      <c r="C48" s="22" t="s">
        <v>78</v>
      </c>
      <c r="D48" s="26">
        <f>E32*D45-E27*D46</f>
        <v>9.8898278700653042E-2</v>
      </c>
      <c r="F48" s="9"/>
      <c r="G48" s="9"/>
      <c r="H48" s="9"/>
      <c r="I48" s="9"/>
    </row>
    <row r="49" spans="1:14" x14ac:dyDescent="0.2">
      <c r="A49" s="9"/>
      <c r="B49" s="9"/>
      <c r="C49" s="19"/>
      <c r="D49" s="21"/>
      <c r="E49" s="9"/>
      <c r="F49" s="9"/>
      <c r="G49" s="9"/>
      <c r="H49" s="9"/>
      <c r="I49" s="9"/>
      <c r="L49" s="13"/>
      <c r="M49" s="13"/>
      <c r="N49" s="13"/>
    </row>
    <row r="50" spans="1:14" x14ac:dyDescent="0.2">
      <c r="A50" s="9"/>
      <c r="B50" s="9"/>
      <c r="C50" s="9"/>
      <c r="D50" s="9"/>
      <c r="E50" s="9"/>
      <c r="F50" s="9"/>
      <c r="G50" s="9"/>
      <c r="H50" s="9"/>
      <c r="I50" s="9"/>
      <c r="L50" s="13"/>
      <c r="M50" s="13"/>
      <c r="N50" s="13"/>
    </row>
    <row r="51" spans="1:14" x14ac:dyDescent="0.2">
      <c r="A51" s="17" t="s">
        <v>80</v>
      </c>
      <c r="B51" s="9"/>
      <c r="C51" s="9"/>
      <c r="D51" s="9"/>
      <c r="E51" s="9"/>
      <c r="F51" s="9"/>
      <c r="G51" s="9"/>
      <c r="H51" s="9"/>
      <c r="I51" s="9"/>
      <c r="L51" s="13"/>
      <c r="M51" s="13"/>
      <c r="N51" s="13"/>
    </row>
    <row r="52" spans="1:14" x14ac:dyDescent="0.2">
      <c r="A52" s="9"/>
      <c r="B52" s="9"/>
      <c r="C52" s="9"/>
      <c r="D52" s="9"/>
      <c r="E52" s="9"/>
      <c r="F52" s="9"/>
      <c r="G52" s="9"/>
      <c r="H52" s="9"/>
      <c r="I52" s="9"/>
      <c r="L52" s="13"/>
      <c r="M52" s="13"/>
      <c r="N52" s="13"/>
    </row>
    <row r="53" spans="1:14" s="71" customFormat="1" x14ac:dyDescent="0.2">
      <c r="A53" s="73"/>
      <c r="B53" s="145" t="s">
        <v>209</v>
      </c>
      <c r="C53" s="146">
        <v>15000000</v>
      </c>
      <c r="D53" s="73"/>
      <c r="E53" s="73"/>
      <c r="F53" s="73"/>
      <c r="G53" s="73"/>
      <c r="H53" s="73"/>
      <c r="I53" s="73"/>
      <c r="L53" s="72"/>
      <c r="M53" s="72"/>
      <c r="N53" s="72"/>
    </row>
    <row r="54" spans="1:14" s="71" customFormat="1" x14ac:dyDescent="0.2">
      <c r="A54" s="73"/>
      <c r="B54" s="145" t="s">
        <v>210</v>
      </c>
      <c r="C54" s="146">
        <v>5000000</v>
      </c>
      <c r="D54" s="73"/>
      <c r="E54" s="73"/>
      <c r="F54" s="73"/>
      <c r="G54" s="73"/>
      <c r="H54" s="73"/>
      <c r="I54" s="73"/>
      <c r="L54" s="72"/>
      <c r="M54" s="72"/>
      <c r="N54" s="72"/>
    </row>
    <row r="55" spans="1:14" s="71" customFormat="1" x14ac:dyDescent="0.2">
      <c r="A55" s="73"/>
      <c r="B55" s="145" t="s">
        <v>208</v>
      </c>
      <c r="C55" s="146">
        <v>12000000</v>
      </c>
      <c r="D55" s="73"/>
      <c r="E55" s="73"/>
      <c r="F55" s="73"/>
      <c r="G55" s="73"/>
      <c r="H55" s="73"/>
      <c r="I55" s="73"/>
      <c r="L55" s="72"/>
      <c r="M55" s="72"/>
      <c r="N55" s="72"/>
    </row>
    <row r="56" spans="1:14" s="71" customFormat="1" x14ac:dyDescent="0.2">
      <c r="A56" s="73"/>
      <c r="B56" s="117"/>
      <c r="C56" s="73"/>
      <c r="D56" s="73"/>
      <c r="E56" s="73"/>
      <c r="F56" s="73"/>
      <c r="G56" s="73"/>
      <c r="H56" s="73"/>
      <c r="I56" s="73"/>
      <c r="L56" s="72"/>
      <c r="M56" s="72"/>
      <c r="N56" s="72"/>
    </row>
    <row r="57" spans="1:14" ht="18" x14ac:dyDescent="0.25">
      <c r="A57" s="9"/>
      <c r="B57" s="18" t="s">
        <v>81</v>
      </c>
      <c r="C57" s="9"/>
      <c r="D57" s="9"/>
      <c r="E57" s="9"/>
      <c r="F57" s="9"/>
      <c r="G57" s="9"/>
      <c r="H57" s="9"/>
      <c r="I57" s="9"/>
      <c r="L57" s="13"/>
      <c r="M57" s="13"/>
      <c r="N57" s="13"/>
    </row>
    <row r="58" spans="1:14" x14ac:dyDescent="0.2">
      <c r="A58" s="9"/>
      <c r="B58" s="9"/>
      <c r="C58" s="9"/>
      <c r="D58" s="9"/>
      <c r="E58" s="9"/>
      <c r="F58" s="9"/>
      <c r="G58" s="9"/>
      <c r="H58" s="9"/>
      <c r="I58" s="9"/>
      <c r="L58" s="13"/>
      <c r="M58" s="13"/>
      <c r="N58" s="13"/>
    </row>
    <row r="59" spans="1:14" x14ac:dyDescent="0.2">
      <c r="A59" s="9"/>
      <c r="B59" s="9"/>
      <c r="C59"/>
      <c r="D59" s="9"/>
      <c r="E59" s="9"/>
      <c r="F59" s="9"/>
      <c r="G59" s="9"/>
      <c r="H59" s="9"/>
      <c r="I59" s="9"/>
      <c r="L59" s="9"/>
      <c r="M59" s="12"/>
      <c r="N59" s="9"/>
    </row>
    <row r="60" spans="1:14" ht="17" thickBot="1" x14ac:dyDescent="0.25">
      <c r="A60" s="9"/>
      <c r="B60" s="9"/>
      <c r="C60" s="9"/>
      <c r="D60" s="9"/>
      <c r="E60" s="9"/>
      <c r="F60" s="9"/>
      <c r="G60" s="9"/>
      <c r="H60" s="9"/>
      <c r="I60" s="9"/>
      <c r="L60" s="13"/>
      <c r="M60" s="13"/>
      <c r="N60" s="13"/>
    </row>
    <row r="61" spans="1:14" ht="19" thickBot="1" x14ac:dyDescent="0.3">
      <c r="A61" s="9"/>
      <c r="B61" s="9"/>
      <c r="C61" s="22" t="s">
        <v>82</v>
      </c>
      <c r="D61" s="25">
        <f>(C53-C55)/C53</f>
        <v>0.2</v>
      </c>
      <c r="E61" s="9"/>
      <c r="F61" s="9"/>
      <c r="G61" s="9"/>
      <c r="H61" s="9"/>
      <c r="I61" s="9"/>
      <c r="L61" s="13"/>
      <c r="M61" s="13"/>
      <c r="N61" s="13"/>
    </row>
    <row r="62" spans="1:14" x14ac:dyDescent="0.2">
      <c r="A62" s="9"/>
      <c r="B62" s="9"/>
      <c r="C62" s="9"/>
      <c r="D62" s="9"/>
      <c r="E62" s="9"/>
      <c r="F62" s="9"/>
      <c r="G62" s="9"/>
      <c r="H62" s="9"/>
      <c r="I62" s="9"/>
      <c r="L62" s="13"/>
      <c r="M62" s="13"/>
      <c r="N62" s="13"/>
    </row>
    <row r="63" spans="1:14" ht="18" x14ac:dyDescent="0.25">
      <c r="A63" s="9"/>
      <c r="B63" s="18" t="s">
        <v>84</v>
      </c>
      <c r="C63" s="9"/>
      <c r="D63" s="9"/>
      <c r="E63" s="9"/>
      <c r="F63" s="9"/>
      <c r="G63" s="9"/>
      <c r="H63" s="9"/>
      <c r="I63" s="9"/>
      <c r="L63" s="13"/>
      <c r="M63" s="13"/>
      <c r="N63" s="13"/>
    </row>
    <row r="64" spans="1:14" x14ac:dyDescent="0.2">
      <c r="A64" s="9"/>
      <c r="B64" s="9"/>
      <c r="C64" s="9"/>
      <c r="D64" s="9"/>
      <c r="E64" s="9"/>
      <c r="F64" s="9"/>
      <c r="G64" s="9"/>
      <c r="H64" s="9"/>
      <c r="I64" s="9"/>
      <c r="L64" s="13"/>
      <c r="M64" s="13"/>
      <c r="N64" s="13"/>
    </row>
    <row r="65" spans="1:14" x14ac:dyDescent="0.2">
      <c r="A65" s="9"/>
      <c r="B65" s="9"/>
      <c r="C65"/>
      <c r="D65" s="9"/>
      <c r="E65" s="9"/>
      <c r="F65" s="9"/>
      <c r="G65" s="9"/>
      <c r="H65" s="9"/>
      <c r="I65" s="9"/>
      <c r="L65" s="13"/>
      <c r="M65" s="13"/>
      <c r="N65" s="13"/>
    </row>
    <row r="66" spans="1:14" ht="17" thickBot="1" x14ac:dyDescent="0.25">
      <c r="A66" s="9"/>
      <c r="B66" s="9"/>
      <c r="C66" s="9"/>
      <c r="D66" s="9"/>
      <c r="E66" s="9"/>
      <c r="F66" s="9"/>
      <c r="G66" s="9"/>
      <c r="H66" s="9"/>
      <c r="I66" s="9"/>
      <c r="L66" s="13"/>
      <c r="M66" s="13"/>
      <c r="N66" s="13"/>
    </row>
    <row r="67" spans="1:14" ht="19" thickBot="1" x14ac:dyDescent="0.3">
      <c r="A67" s="9"/>
      <c r="B67" s="9"/>
      <c r="C67" s="22" t="s">
        <v>83</v>
      </c>
      <c r="D67" s="58">
        <f>C54/C53</f>
        <v>0.33333333333333331</v>
      </c>
      <c r="E67" s="9"/>
      <c r="F67" s="9"/>
      <c r="G67" s="9"/>
      <c r="H67" s="9"/>
      <c r="I67" s="9"/>
      <c r="L67" s="13"/>
      <c r="M67" s="13"/>
      <c r="N67" s="13"/>
    </row>
    <row r="68" spans="1:14" x14ac:dyDescent="0.2">
      <c r="A68" s="9"/>
      <c r="B68" s="9"/>
      <c r="C68" s="9"/>
      <c r="D68" s="9"/>
      <c r="E68" s="9"/>
      <c r="F68" s="9"/>
      <c r="G68" s="9"/>
      <c r="H68" s="9"/>
      <c r="I68" s="9"/>
      <c r="L68" s="13"/>
      <c r="M68" s="13"/>
      <c r="N68" s="13"/>
    </row>
    <row r="69" spans="1:14" x14ac:dyDescent="0.2">
      <c r="A69" s="9"/>
      <c r="B69" s="18" t="s">
        <v>89</v>
      </c>
      <c r="C69" s="9"/>
      <c r="D69" s="9"/>
      <c r="E69" s="9"/>
      <c r="F69" s="9"/>
      <c r="G69" s="9"/>
      <c r="H69" s="9"/>
      <c r="I69" s="9"/>
      <c r="L69" s="9"/>
      <c r="M69" s="12"/>
      <c r="N69" s="9"/>
    </row>
    <row r="70" spans="1:14" x14ac:dyDescent="0.2">
      <c r="A70" s="9"/>
      <c r="B70" s="18" t="s">
        <v>88</v>
      </c>
      <c r="C70" s="9"/>
      <c r="D70" s="9"/>
      <c r="E70" s="9"/>
      <c r="F70" s="9"/>
      <c r="G70" s="9"/>
      <c r="H70" s="9"/>
      <c r="I70" s="9"/>
      <c r="L70" s="9"/>
      <c r="M70" s="12"/>
      <c r="N70" s="9"/>
    </row>
    <row r="71" spans="1:14" x14ac:dyDescent="0.2">
      <c r="A71" s="9"/>
      <c r="B71" s="9"/>
      <c r="C71" s="9"/>
      <c r="D71" s="9"/>
      <c r="E71" s="9"/>
      <c r="F71" s="9"/>
      <c r="G71" s="9"/>
      <c r="H71" s="9"/>
      <c r="I71" s="9"/>
      <c r="L71" s="13"/>
      <c r="M71" s="13"/>
      <c r="N71" s="13"/>
    </row>
    <row r="72" spans="1:14" x14ac:dyDescent="0.2">
      <c r="A72" s="9"/>
      <c r="B72" s="9"/>
      <c r="C72" s="9"/>
      <c r="D72" s="9"/>
      <c r="E72"/>
      <c r="F72" s="9"/>
      <c r="G72" s="9"/>
      <c r="H72" s="9"/>
      <c r="I72" s="9"/>
      <c r="L72" s="13"/>
      <c r="M72" s="13"/>
      <c r="N72" s="13"/>
    </row>
    <row r="73" spans="1:14" x14ac:dyDescent="0.2">
      <c r="A73" s="9"/>
      <c r="B73" s="9"/>
      <c r="C73" s="9"/>
      <c r="D73" s="9"/>
      <c r="E73" s="9"/>
      <c r="F73" s="9"/>
      <c r="G73" s="9"/>
      <c r="H73" s="9"/>
      <c r="I73" s="9"/>
      <c r="L73" s="13"/>
      <c r="M73" s="13"/>
      <c r="N73" s="13"/>
    </row>
    <row r="74" spans="1:14" x14ac:dyDescent="0.2">
      <c r="A74" s="9"/>
      <c r="B74" s="9"/>
      <c r="E74" s="9"/>
      <c r="F74" s="9"/>
      <c r="G74" s="9"/>
      <c r="H74" s="9"/>
      <c r="I74" s="9"/>
      <c r="L74" s="13"/>
      <c r="M74" s="13"/>
      <c r="N74" s="13"/>
    </row>
    <row r="75" spans="1:14" s="71" customFormat="1" ht="18" x14ac:dyDescent="0.25">
      <c r="A75" s="73"/>
      <c r="B75" s="73"/>
      <c r="C75" s="144" t="s">
        <v>85</v>
      </c>
      <c r="D75" s="59">
        <f>-D61/D67</f>
        <v>-0.60000000000000009</v>
      </c>
      <c r="E75" s="73"/>
      <c r="F75" s="73"/>
      <c r="G75" s="73"/>
      <c r="H75" s="73"/>
      <c r="I75" s="73"/>
      <c r="L75" s="72"/>
      <c r="M75" s="72"/>
      <c r="N75" s="72"/>
    </row>
    <row r="76" spans="1:14" s="71" customFormat="1" ht="18" x14ac:dyDescent="0.25">
      <c r="A76" s="73"/>
      <c r="B76" s="73"/>
      <c r="C76" s="145" t="s">
        <v>207</v>
      </c>
      <c r="D76" s="143">
        <f>_xlfn.NORM.DIST(D75,0,1,FALSE)</f>
        <v>0.33322460289179967</v>
      </c>
      <c r="E76" s="73"/>
      <c r="F76" s="73"/>
      <c r="G76" s="73"/>
      <c r="H76" s="73"/>
      <c r="I76" s="73"/>
      <c r="L76" s="72"/>
      <c r="M76" s="72"/>
      <c r="N76" s="72"/>
    </row>
    <row r="77" spans="1:14" s="71" customFormat="1" ht="18" x14ac:dyDescent="0.25">
      <c r="A77" s="73"/>
      <c r="B77" s="73"/>
      <c r="C77" s="145" t="s">
        <v>206</v>
      </c>
      <c r="D77" s="143">
        <f>_xlfn.NORM.DIST(D75,0,1,TRUE)</f>
        <v>0.27425311775007355</v>
      </c>
      <c r="E77" s="73"/>
      <c r="F77" s="73"/>
      <c r="G77" s="73"/>
      <c r="H77" s="73"/>
      <c r="I77" s="73"/>
      <c r="L77" s="72"/>
      <c r="M77" s="72"/>
      <c r="N77" s="72"/>
    </row>
    <row r="78" spans="1:14" s="71" customFormat="1" ht="17" thickBot="1" x14ac:dyDescent="0.25">
      <c r="A78" s="73"/>
      <c r="B78" s="73"/>
      <c r="C78" s="57"/>
      <c r="D78" s="59"/>
      <c r="E78" s="73"/>
      <c r="F78" s="73"/>
      <c r="G78" s="73"/>
      <c r="H78" s="73"/>
      <c r="I78" s="73"/>
      <c r="L78" s="72"/>
      <c r="M78" s="72"/>
      <c r="N78" s="72"/>
    </row>
    <row r="79" spans="1:14" ht="19" thickBot="1" x14ac:dyDescent="0.3">
      <c r="A79" s="9"/>
      <c r="B79" s="9"/>
      <c r="C79" s="22" t="s">
        <v>86</v>
      </c>
      <c r="D79" s="26">
        <f>(1/(1-D61))*((D67*D76)-(D61*D77))</f>
        <v>7.0280305100731466E-2</v>
      </c>
      <c r="E79" s="9"/>
      <c r="F79" s="9"/>
      <c r="G79" s="9"/>
      <c r="H79" s="9"/>
      <c r="I79" s="9"/>
      <c r="L79" s="13"/>
      <c r="M79" s="13"/>
      <c r="N79" s="13"/>
    </row>
    <row r="80" spans="1:14" x14ac:dyDescent="0.2">
      <c r="A80" s="9"/>
      <c r="B80" s="9"/>
      <c r="E80" s="9"/>
      <c r="F80" s="9"/>
      <c r="G80" s="9"/>
      <c r="H80" s="9"/>
      <c r="I80" s="9"/>
      <c r="L80" s="13"/>
      <c r="M80" s="13"/>
      <c r="N80" s="13"/>
    </row>
    <row r="81" spans="1:65" x14ac:dyDescent="0.2">
      <c r="A81" s="9"/>
      <c r="B81" s="9"/>
      <c r="C81" s="9"/>
      <c r="D81" s="9"/>
      <c r="E81" s="9"/>
      <c r="F81" s="9"/>
      <c r="G81" s="9"/>
      <c r="H81" s="9"/>
      <c r="I81" s="9"/>
      <c r="L81" s="13"/>
      <c r="M81" s="13"/>
      <c r="N81" s="13"/>
    </row>
    <row r="82" spans="1:65" x14ac:dyDescent="0.2">
      <c r="A82" s="9"/>
      <c r="B82" s="9"/>
      <c r="C82" s="9"/>
      <c r="D82" s="9"/>
      <c r="E82" s="9"/>
      <c r="F82" s="9"/>
      <c r="G82" s="9"/>
      <c r="H82" s="9"/>
      <c r="I82" s="9"/>
      <c r="L82" s="13"/>
      <c r="M82" s="13"/>
      <c r="N82" s="13"/>
    </row>
    <row r="83" spans="1:65" x14ac:dyDescent="0.2">
      <c r="A83" s="9"/>
      <c r="B83" s="9"/>
      <c r="C83" s="9"/>
      <c r="D83" s="9"/>
      <c r="E83" s="9"/>
      <c r="F83" s="9"/>
      <c r="G83" s="9"/>
      <c r="H83" s="9"/>
      <c r="I83" s="9"/>
      <c r="L83" s="13"/>
      <c r="M83" s="13"/>
      <c r="N83" s="13"/>
    </row>
    <row r="84" spans="1:65" x14ac:dyDescent="0.2">
      <c r="A84" s="9"/>
      <c r="B84" s="9"/>
      <c r="C84" s="9"/>
      <c r="D84" s="9"/>
      <c r="E84" s="9"/>
      <c r="F84" s="9"/>
      <c r="G84" s="9"/>
      <c r="H84" s="9"/>
      <c r="I84" s="9"/>
      <c r="L84" s="9"/>
      <c r="M84" s="12"/>
      <c r="N84" s="9"/>
    </row>
    <row r="85" spans="1:65" x14ac:dyDescent="0.2">
      <c r="A85" s="9"/>
      <c r="B85" s="9"/>
      <c r="C85" s="9"/>
      <c r="D85" s="9"/>
      <c r="E85" s="9"/>
      <c r="F85" s="9"/>
      <c r="G85" s="9"/>
      <c r="H85" s="9"/>
      <c r="I85" s="9"/>
      <c r="L85" s="13"/>
      <c r="M85" s="13"/>
      <c r="N85" s="13"/>
    </row>
    <row r="86" spans="1:65" x14ac:dyDescent="0.2">
      <c r="A86" s="9"/>
      <c r="B86" s="9"/>
      <c r="C86" s="9"/>
      <c r="D86" s="9"/>
      <c r="E86" s="9"/>
      <c r="F86" s="9"/>
      <c r="G86" s="9"/>
      <c r="H86" s="9"/>
      <c r="I86" s="9"/>
      <c r="L86" s="13"/>
      <c r="M86" s="13"/>
      <c r="N86" s="13"/>
    </row>
    <row r="87" spans="1:65" x14ac:dyDescent="0.2">
      <c r="A87" s="9"/>
      <c r="B87" s="9"/>
      <c r="C87" s="9"/>
      <c r="D87" s="9"/>
      <c r="E87" s="9"/>
      <c r="F87" s="9"/>
      <c r="G87" s="9"/>
      <c r="H87" s="9"/>
      <c r="I87" s="9"/>
      <c r="L87" s="13"/>
      <c r="M87" s="13"/>
      <c r="N87" s="13"/>
    </row>
    <row r="88" spans="1:65" x14ac:dyDescent="0.2">
      <c r="A88" s="9"/>
      <c r="B88" s="9"/>
      <c r="C88" s="9"/>
      <c r="D88" s="9"/>
      <c r="E88" s="9"/>
      <c r="F88" s="9"/>
      <c r="G88" s="9"/>
      <c r="H88" s="9"/>
      <c r="I88" s="9"/>
      <c r="L88" s="13"/>
      <c r="M88" s="13"/>
      <c r="N88" s="13"/>
    </row>
    <row r="89" spans="1:65" x14ac:dyDescent="0.2">
      <c r="A89" s="9"/>
      <c r="B89" s="9"/>
      <c r="C89" s="9"/>
      <c r="D89" s="9"/>
      <c r="E89" s="9"/>
      <c r="F89" s="9"/>
      <c r="G89" s="9"/>
      <c r="H89" s="9"/>
      <c r="I89" s="9"/>
      <c r="L89" s="13"/>
      <c r="M89" s="13"/>
      <c r="N89" s="13"/>
    </row>
    <row r="90" spans="1:65" x14ac:dyDescent="0.2">
      <c r="A90" s="9"/>
      <c r="B90" s="9"/>
      <c r="C90" s="9"/>
      <c r="D90" s="9"/>
      <c r="E90" s="9"/>
      <c r="F90" s="9"/>
      <c r="G90" s="9"/>
      <c r="H90" s="9"/>
      <c r="I90" s="9"/>
      <c r="L90" s="13"/>
      <c r="M90" s="13"/>
      <c r="N90" s="13"/>
    </row>
    <row r="91" spans="1:65" x14ac:dyDescent="0.2">
      <c r="A91" s="9"/>
      <c r="B91" s="9"/>
      <c r="C91" s="9"/>
      <c r="D91" s="9"/>
      <c r="E91" s="9"/>
      <c r="F91" s="9"/>
      <c r="G91" s="9"/>
      <c r="H91" s="9"/>
      <c r="I91" s="9"/>
      <c r="L91" s="13"/>
      <c r="M91" s="13"/>
      <c r="N91" s="13"/>
    </row>
    <row r="92" spans="1:65" x14ac:dyDescent="0.2">
      <c r="A92" s="9"/>
      <c r="B92" s="9"/>
      <c r="C92" s="9"/>
      <c r="D92" s="9"/>
      <c r="E92" s="9"/>
      <c r="F92" s="9"/>
      <c r="G92" s="9"/>
      <c r="H92" s="9"/>
      <c r="I92" s="9"/>
      <c r="L92" s="13"/>
      <c r="M92" s="13"/>
      <c r="N92" s="13"/>
    </row>
    <row r="93" spans="1:65" x14ac:dyDescent="0.2">
      <c r="A93" s="9"/>
      <c r="B93" s="9"/>
      <c r="C93" s="9"/>
      <c r="D93" s="9"/>
      <c r="E93" s="9"/>
      <c r="F93" s="9"/>
      <c r="G93" s="9"/>
      <c r="H93" s="9"/>
      <c r="I93" s="9"/>
      <c r="L93" s="13"/>
      <c r="M93" s="13"/>
      <c r="N93" s="13"/>
    </row>
    <row r="94" spans="1:65" x14ac:dyDescent="0.2">
      <c r="A94" s="9"/>
      <c r="B94" s="9"/>
      <c r="C94" s="9"/>
      <c r="D94" s="9"/>
      <c r="E94" s="9"/>
      <c r="F94" s="9"/>
      <c r="G94" s="9"/>
      <c r="H94" s="9"/>
      <c r="I94" s="9"/>
      <c r="L94" s="9"/>
      <c r="M94" s="12"/>
      <c r="N94" s="9"/>
    </row>
    <row r="95" spans="1:65" x14ac:dyDescent="0.2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</row>
    <row r="96" spans="1:65" x14ac:dyDescent="0.2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</row>
    <row r="97" spans="1:65" x14ac:dyDescent="0.2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</row>
    <row r="98" spans="1:65" x14ac:dyDescent="0.2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</row>
    <row r="99" spans="1:65" x14ac:dyDescent="0.2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</row>
    <row r="100" spans="1:65" x14ac:dyDescent="0.2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</row>
    <row r="101" spans="1:65" x14ac:dyDescent="0.2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</row>
    <row r="102" spans="1:65" x14ac:dyDescent="0.2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</row>
    <row r="103" spans="1:65" x14ac:dyDescent="0.2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</row>
    <row r="104" spans="1:65" x14ac:dyDescent="0.2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</row>
    <row r="105" spans="1:65" x14ac:dyDescent="0.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</row>
    <row r="106" spans="1:65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</row>
    <row r="107" spans="1:65" x14ac:dyDescent="0.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</row>
    <row r="108" spans="1:65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</row>
    <row r="109" spans="1:65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</row>
    <row r="110" spans="1:65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</row>
    <row r="111" spans="1:65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</row>
    <row r="112" spans="1:65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</row>
    <row r="113" spans="1:65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</row>
    <row r="114" spans="1:65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</row>
    <row r="115" spans="1:65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</row>
    <row r="116" spans="1:65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</row>
    <row r="117" spans="1:65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</row>
    <row r="118" spans="1:65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</row>
    <row r="119" spans="1:65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</row>
    <row r="120" spans="1:65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</row>
    <row r="121" spans="1:65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</row>
    <row r="122" spans="1:65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</row>
    <row r="123" spans="1:65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</row>
    <row r="124" spans="1:65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</row>
    <row r="125" spans="1:65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</row>
    <row r="126" spans="1:65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</row>
    <row r="127" spans="1:65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</row>
    <row r="128" spans="1:65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</row>
    <row r="129" spans="1:65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</row>
    <row r="130" spans="1:65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</row>
    <row r="131" spans="1:65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</row>
    <row r="132" spans="1:65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</row>
    <row r="133" spans="1:65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</row>
    <row r="134" spans="1:65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</row>
    <row r="135" spans="1:65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</row>
    <row r="136" spans="1:65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</row>
    <row r="137" spans="1:65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</row>
    <row r="138" spans="1:65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</row>
    <row r="139" spans="1:65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</row>
    <row r="140" spans="1:65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</row>
    <row r="141" spans="1:65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</row>
    <row r="142" spans="1:65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</row>
    <row r="143" spans="1:65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</row>
    <row r="144" spans="1:65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</row>
    <row r="145" spans="1:65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</row>
    <row r="146" spans="1:65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</row>
    <row r="147" spans="1:65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</row>
    <row r="148" spans="1:65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</row>
    <row r="149" spans="1:65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</row>
    <row r="150" spans="1:65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</row>
    <row r="151" spans="1:65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</row>
    <row r="152" spans="1:65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</row>
    <row r="153" spans="1:65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</row>
    <row r="154" spans="1:65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</row>
    <row r="155" spans="1:65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</row>
    <row r="156" spans="1:65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</row>
    <row r="157" spans="1:65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</row>
    <row r="158" spans="1:65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</row>
    <row r="159" spans="1:65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</row>
    <row r="160" spans="1:65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</row>
    <row r="161" spans="1:65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</row>
    <row r="162" spans="1:65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</row>
    <row r="163" spans="1:65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</row>
    <row r="164" spans="1:65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</row>
    <row r="165" spans="1:65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</row>
    <row r="166" spans="1:65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</row>
    <row r="167" spans="1:65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</row>
    <row r="168" spans="1:65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</row>
    <row r="169" spans="1:65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</row>
    <row r="170" spans="1:65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</row>
    <row r="171" spans="1:65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</row>
    <row r="172" spans="1:65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</row>
    <row r="173" spans="1:65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</row>
    <row r="174" spans="1:65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</row>
    <row r="175" spans="1:65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</row>
    <row r="176" spans="1:65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</row>
    <row r="177" spans="1:65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</row>
    <row r="178" spans="1:65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</row>
    <row r="179" spans="1:65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</row>
    <row r="180" spans="1:65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</row>
    <row r="181" spans="1:65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</row>
    <row r="182" spans="1:65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</row>
    <row r="183" spans="1:65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</row>
    <row r="184" spans="1:65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</row>
    <row r="185" spans="1:65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</row>
    <row r="186" spans="1:65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</row>
    <row r="187" spans="1:65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</row>
    <row r="188" spans="1:65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</row>
    <row r="189" spans="1:65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</row>
    <row r="190" spans="1:65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</row>
    <row r="191" spans="1:65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</row>
    <row r="192" spans="1:65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</row>
    <row r="193" spans="1:65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</row>
    <row r="194" spans="1:65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</row>
    <row r="195" spans="1:65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</row>
    <row r="196" spans="1:65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DSMT4" shapeId="3077" r:id="rId3">
          <objectPr defaultSize="0" altText="" r:id="rId4">
            <anchor moveWithCells="1" sizeWithCells="1">
              <from>
                <xdr:col>2</xdr:col>
                <xdr:colOff>12700</xdr:colOff>
                <xdr:row>22</xdr:row>
                <xdr:rowOff>50800</xdr:rowOff>
              </from>
              <to>
                <xdr:col>2</xdr:col>
                <xdr:colOff>711200</xdr:colOff>
                <xdr:row>26</xdr:row>
                <xdr:rowOff>165100</xdr:rowOff>
              </to>
            </anchor>
          </objectPr>
        </oleObject>
      </mc:Choice>
      <mc:Fallback>
        <oleObject progId="Equation.DSMT4" shapeId="3077" r:id="rId3"/>
      </mc:Fallback>
    </mc:AlternateContent>
    <mc:AlternateContent xmlns:mc="http://schemas.openxmlformats.org/markup-compatibility/2006">
      <mc:Choice Requires="x14">
        <oleObject progId="Equation.DSMT4" shapeId="3078" r:id="rId5">
          <objectPr defaultSize="0" autoPict="0" altText="" r:id="rId6">
            <anchor moveWithCells="1" sizeWithCells="1">
              <from>
                <xdr:col>1</xdr:col>
                <xdr:colOff>825500</xdr:colOff>
                <xdr:row>29</xdr:row>
                <xdr:rowOff>165100</xdr:rowOff>
              </from>
              <to>
                <xdr:col>3</xdr:col>
                <xdr:colOff>12700</xdr:colOff>
                <xdr:row>34</xdr:row>
                <xdr:rowOff>76200</xdr:rowOff>
              </to>
            </anchor>
          </objectPr>
        </oleObject>
      </mc:Choice>
      <mc:Fallback>
        <oleObject progId="Equation.DSMT4" shapeId="3078" r:id="rId5"/>
      </mc:Fallback>
    </mc:AlternateContent>
    <mc:AlternateContent xmlns:mc="http://schemas.openxmlformats.org/markup-compatibility/2006">
      <mc:Choice Requires="x14">
        <oleObject progId="Equation.DSMT4" shapeId="3079" r:id="rId7">
          <objectPr defaultSize="0" altText="" r:id="rId8">
            <anchor moveWithCells="1" sizeWithCells="1">
              <from>
                <xdr:col>1</xdr:col>
                <xdr:colOff>673100</xdr:colOff>
                <xdr:row>37</xdr:row>
                <xdr:rowOff>101600</xdr:rowOff>
              </from>
              <to>
                <xdr:col>4</xdr:col>
                <xdr:colOff>165100</xdr:colOff>
                <xdr:row>39</xdr:row>
                <xdr:rowOff>177800</xdr:rowOff>
              </to>
            </anchor>
          </objectPr>
        </oleObject>
      </mc:Choice>
      <mc:Fallback>
        <oleObject progId="Equation.DSMT4" shapeId="3079" r:id="rId7"/>
      </mc:Fallback>
    </mc:AlternateContent>
    <mc:AlternateContent xmlns:mc="http://schemas.openxmlformats.org/markup-compatibility/2006">
      <mc:Choice Requires="x14">
        <oleObject progId="Equation.DSMT4" shapeId="3080" r:id="rId9">
          <objectPr defaultSize="0" autoPict="0" altText="" r:id="rId10">
            <anchor moveWithCells="1" sizeWithCells="1">
              <from>
                <xdr:col>2</xdr:col>
                <xdr:colOff>50800</xdr:colOff>
                <xdr:row>57</xdr:row>
                <xdr:rowOff>38100</xdr:rowOff>
              </from>
              <to>
                <xdr:col>4</xdr:col>
                <xdr:colOff>279400</xdr:colOff>
                <xdr:row>59</xdr:row>
                <xdr:rowOff>139700</xdr:rowOff>
              </to>
            </anchor>
          </objectPr>
        </oleObject>
      </mc:Choice>
      <mc:Fallback>
        <oleObject progId="Equation.DSMT4" shapeId="3080" r:id="rId9"/>
      </mc:Fallback>
    </mc:AlternateContent>
    <mc:AlternateContent xmlns:mc="http://schemas.openxmlformats.org/markup-compatibility/2006">
      <mc:Choice Requires="x14">
        <oleObject progId="Equation.DSMT4" shapeId="3081" r:id="rId11">
          <objectPr defaultSize="0" autoPict="0" altText="" r:id="rId12">
            <anchor moveWithCells="1" sizeWithCells="1">
              <from>
                <xdr:col>2</xdr:col>
                <xdr:colOff>63500</xdr:colOff>
                <xdr:row>63</xdr:row>
                <xdr:rowOff>25400</xdr:rowOff>
              </from>
              <to>
                <xdr:col>4</xdr:col>
                <xdr:colOff>558800</xdr:colOff>
                <xdr:row>65</xdr:row>
                <xdr:rowOff>127000</xdr:rowOff>
              </to>
            </anchor>
          </objectPr>
        </oleObject>
      </mc:Choice>
      <mc:Fallback>
        <oleObject progId="Equation.DSMT4" shapeId="3081" r:id="rId11"/>
      </mc:Fallback>
    </mc:AlternateContent>
    <mc:AlternateContent xmlns:mc="http://schemas.openxmlformats.org/markup-compatibility/2006">
      <mc:Choice Requires="x14">
        <oleObject progId="Equation.DSMT4" shapeId="3082" r:id="rId13">
          <objectPr defaultSize="0" autoPict="0" altText="" r:id="rId14">
            <anchor moveWithCells="1" sizeWithCells="1">
              <from>
                <xdr:col>1</xdr:col>
                <xdr:colOff>774700</xdr:colOff>
                <xdr:row>70</xdr:row>
                <xdr:rowOff>38100</xdr:rowOff>
              </from>
              <to>
                <xdr:col>5</xdr:col>
                <xdr:colOff>660400</xdr:colOff>
                <xdr:row>73</xdr:row>
                <xdr:rowOff>63500</xdr:rowOff>
              </to>
            </anchor>
          </objectPr>
        </oleObject>
      </mc:Choice>
      <mc:Fallback>
        <oleObject progId="Equation.DSMT4" shapeId="3082" r:id="rId1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M208"/>
  <sheetViews>
    <sheetView showGridLines="0" zoomScale="130" zoomScaleNormal="130" workbookViewId="0"/>
  </sheetViews>
  <sheetFormatPr baseColWidth="10" defaultColWidth="10.83203125" defaultRowHeight="16" x14ac:dyDescent="0.2"/>
  <cols>
    <col min="1" max="1" width="10.83203125" style="4"/>
    <col min="2" max="4" width="11.5" style="4" customWidth="1"/>
    <col min="5" max="16384" width="10.83203125" style="4"/>
  </cols>
  <sheetData>
    <row r="1" spans="1:10" ht="19" x14ac:dyDescent="0.25">
      <c r="A1" s="1" t="s">
        <v>110</v>
      </c>
      <c r="B1" s="2"/>
      <c r="C1" s="2"/>
      <c r="D1" s="2"/>
      <c r="E1" s="2"/>
      <c r="F1" s="2"/>
      <c r="G1" s="2"/>
      <c r="H1" s="2"/>
      <c r="I1" s="2"/>
      <c r="J1" s="3"/>
    </row>
    <row r="2" spans="1:10" x14ac:dyDescent="0.2">
      <c r="A2" s="14"/>
      <c r="B2" s="2"/>
      <c r="C2" s="2"/>
      <c r="D2" s="2"/>
      <c r="E2" s="2"/>
      <c r="F2" s="2"/>
      <c r="G2" s="2"/>
      <c r="H2" s="2"/>
      <c r="I2" s="2"/>
      <c r="J2" s="3"/>
    </row>
    <row r="3" spans="1:10" x14ac:dyDescent="0.2">
      <c r="A3" s="14"/>
      <c r="B3" s="2" t="s">
        <v>111</v>
      </c>
      <c r="C3" s="2"/>
      <c r="D3" s="2"/>
      <c r="E3" s="2"/>
      <c r="F3" s="2"/>
      <c r="G3" s="2"/>
      <c r="H3" s="2"/>
      <c r="I3" s="2"/>
      <c r="J3" s="3"/>
    </row>
    <row r="4" spans="1:10" x14ac:dyDescent="0.2">
      <c r="A4" s="14"/>
      <c r="B4" s="2"/>
      <c r="C4" s="2"/>
      <c r="D4" s="2"/>
      <c r="E4" s="2"/>
      <c r="F4" s="2"/>
      <c r="G4" s="2"/>
      <c r="H4" s="2"/>
      <c r="I4" s="2"/>
      <c r="J4" s="3"/>
    </row>
    <row r="5" spans="1:10" x14ac:dyDescent="0.2">
      <c r="A5" s="14"/>
      <c r="B5" s="2" t="s">
        <v>150</v>
      </c>
      <c r="C5" s="2"/>
      <c r="D5" s="2"/>
      <c r="E5" s="53">
        <v>11000</v>
      </c>
      <c r="F5" s="2"/>
      <c r="G5" s="2"/>
      <c r="H5" s="2"/>
      <c r="I5" s="2"/>
      <c r="J5" s="3"/>
    </row>
    <row r="6" spans="1:10" x14ac:dyDescent="0.2">
      <c r="A6" s="14"/>
      <c r="B6" s="2" t="s">
        <v>151</v>
      </c>
      <c r="C6" s="2"/>
      <c r="D6" s="2"/>
      <c r="E6" s="53">
        <v>10000</v>
      </c>
      <c r="F6" s="2"/>
      <c r="G6" s="2"/>
      <c r="H6" s="2"/>
      <c r="I6" s="2"/>
      <c r="J6" s="3"/>
    </row>
    <row r="7" spans="1:10" x14ac:dyDescent="0.2">
      <c r="A7" s="14"/>
      <c r="B7" s="2" t="s">
        <v>112</v>
      </c>
      <c r="C7" s="2"/>
      <c r="D7" s="2"/>
      <c r="E7" s="2"/>
      <c r="F7" s="2"/>
      <c r="G7" s="2"/>
      <c r="H7" s="2"/>
      <c r="I7" s="2"/>
      <c r="J7" s="3"/>
    </row>
    <row r="8" spans="1:10" x14ac:dyDescent="0.2">
      <c r="A8" s="14"/>
      <c r="B8" s="2" t="s">
        <v>113</v>
      </c>
      <c r="C8" s="2"/>
      <c r="D8" s="2"/>
      <c r="E8" s="2"/>
      <c r="F8" s="2"/>
      <c r="G8" s="2"/>
      <c r="H8" s="2"/>
      <c r="I8" s="2"/>
      <c r="J8" s="3"/>
    </row>
    <row r="9" spans="1:10" x14ac:dyDescent="0.2">
      <c r="A9" s="14"/>
      <c r="B9" s="2"/>
      <c r="C9" s="2"/>
      <c r="D9" s="2"/>
      <c r="E9" s="2"/>
      <c r="F9" s="2"/>
      <c r="G9" s="2"/>
      <c r="H9" s="2"/>
      <c r="I9" s="2"/>
      <c r="J9" s="3"/>
    </row>
    <row r="10" spans="1:10" x14ac:dyDescent="0.2">
      <c r="A10" s="14"/>
      <c r="B10" s="2" t="s">
        <v>114</v>
      </c>
      <c r="C10" s="2"/>
      <c r="D10" s="2"/>
      <c r="E10" s="2"/>
      <c r="F10" s="2"/>
      <c r="G10" s="2"/>
      <c r="H10" s="2"/>
      <c r="I10" s="2"/>
      <c r="J10" s="3"/>
    </row>
    <row r="11" spans="1:10" x14ac:dyDescent="0.2">
      <c r="A11" s="14"/>
      <c r="B11" s="2"/>
      <c r="C11" s="2"/>
      <c r="D11" s="2"/>
      <c r="E11" s="2"/>
      <c r="F11" s="2"/>
      <c r="G11" s="2"/>
      <c r="H11" s="2"/>
      <c r="I11" s="2"/>
      <c r="J11" s="3"/>
    </row>
    <row r="12" spans="1:10" x14ac:dyDescent="0.2">
      <c r="A12" s="14"/>
      <c r="B12" s="2" t="s">
        <v>149</v>
      </c>
      <c r="C12" s="2"/>
      <c r="D12" s="2"/>
      <c r="E12" s="2"/>
      <c r="F12" s="2"/>
      <c r="G12" s="2"/>
      <c r="H12" s="2"/>
      <c r="I12" s="2"/>
      <c r="J12" s="66">
        <v>0.15</v>
      </c>
    </row>
    <row r="13" spans="1:10" x14ac:dyDescent="0.2">
      <c r="A13" s="14"/>
      <c r="B13" s="2" t="s">
        <v>148</v>
      </c>
      <c r="C13" s="2"/>
      <c r="D13" s="2"/>
      <c r="E13" s="2"/>
      <c r="F13" s="2"/>
      <c r="G13" s="2"/>
      <c r="H13" s="2"/>
      <c r="I13" s="2"/>
      <c r="J13" s="3"/>
    </row>
    <row r="14" spans="1:10" x14ac:dyDescent="0.2">
      <c r="A14" s="14"/>
      <c r="B14" s="2"/>
      <c r="C14" s="2"/>
      <c r="D14" s="2"/>
      <c r="E14" s="2"/>
      <c r="F14" s="2"/>
      <c r="G14" s="2"/>
      <c r="H14" s="2"/>
      <c r="I14" s="2"/>
      <c r="J14" s="3"/>
    </row>
    <row r="15" spans="1:10" x14ac:dyDescent="0.2">
      <c r="A15" s="14"/>
      <c r="B15" s="2" t="s">
        <v>0</v>
      </c>
      <c r="C15" s="2"/>
      <c r="D15" s="2"/>
      <c r="E15" s="2"/>
      <c r="F15" s="2"/>
      <c r="G15" s="2"/>
      <c r="H15" s="2"/>
      <c r="I15" s="2"/>
      <c r="J15" s="3"/>
    </row>
    <row r="16" spans="1:10" x14ac:dyDescent="0.2">
      <c r="A16" s="14"/>
      <c r="B16" s="2" t="s">
        <v>152</v>
      </c>
      <c r="C16" s="2"/>
      <c r="D16" s="2"/>
      <c r="E16" s="2"/>
      <c r="F16" s="2"/>
      <c r="G16" s="2"/>
      <c r="H16" s="2"/>
      <c r="I16" s="2"/>
      <c r="J16" s="3"/>
    </row>
    <row r="17" spans="1:12" x14ac:dyDescent="0.2">
      <c r="A17" s="14"/>
      <c r="B17" s="2" t="s">
        <v>153</v>
      </c>
      <c r="C17" s="2"/>
      <c r="D17" s="2"/>
      <c r="E17" s="2"/>
      <c r="F17" s="2"/>
      <c r="G17" s="2"/>
      <c r="H17" s="2"/>
      <c r="I17" s="2"/>
      <c r="J17" s="3"/>
    </row>
    <row r="18" spans="1:12" x14ac:dyDescent="0.2">
      <c r="A18" s="14"/>
      <c r="B18" s="2"/>
      <c r="C18" s="2"/>
      <c r="D18" s="2"/>
      <c r="E18" s="2"/>
      <c r="F18" s="2"/>
      <c r="G18" s="2"/>
      <c r="H18" s="2"/>
      <c r="I18" s="2"/>
      <c r="J18" s="3"/>
    </row>
    <row r="19" spans="1:12" x14ac:dyDescent="0.2">
      <c r="A19" s="14"/>
      <c r="B19" s="2" t="s">
        <v>1</v>
      </c>
      <c r="C19" s="2"/>
      <c r="D19" s="2"/>
      <c r="E19" s="2"/>
      <c r="F19" s="2"/>
      <c r="G19" s="2"/>
      <c r="H19" s="2"/>
      <c r="I19" s="2"/>
      <c r="J19" s="3"/>
    </row>
    <row r="20" spans="1:12" x14ac:dyDescent="0.2">
      <c r="A20" s="14"/>
      <c r="B20" s="2" t="s">
        <v>154</v>
      </c>
      <c r="C20" s="2"/>
      <c r="D20" s="2"/>
      <c r="E20" s="2"/>
      <c r="F20" s="2"/>
      <c r="G20" s="2"/>
      <c r="H20" s="2"/>
      <c r="I20" s="2"/>
      <c r="J20" s="3"/>
    </row>
    <row r="21" spans="1:12" x14ac:dyDescent="0.2">
      <c r="A21" s="14"/>
      <c r="B21" s="2" t="s">
        <v>155</v>
      </c>
      <c r="C21" s="2"/>
      <c r="D21" s="2"/>
      <c r="E21" s="2"/>
      <c r="F21" s="2"/>
      <c r="G21" s="2"/>
      <c r="H21" s="2"/>
      <c r="I21" s="2"/>
      <c r="J21" s="3"/>
    </row>
    <row r="22" spans="1:12" x14ac:dyDescent="0.2">
      <c r="A22" s="14"/>
      <c r="B22" s="2"/>
      <c r="C22" s="2"/>
      <c r="D22" s="2"/>
      <c r="E22" s="2"/>
      <c r="F22" s="2"/>
      <c r="G22" s="2"/>
      <c r="H22" s="2"/>
      <c r="I22" s="2"/>
      <c r="J22" s="3"/>
    </row>
    <row r="23" spans="1:12" ht="17" thickBot="1" x14ac:dyDescent="0.25">
      <c r="A23" s="5"/>
      <c r="B23" s="6"/>
      <c r="C23" s="7"/>
      <c r="D23" s="7"/>
      <c r="E23" s="7"/>
      <c r="F23" s="6"/>
      <c r="G23" s="6"/>
      <c r="H23" s="6"/>
      <c r="I23" s="6"/>
      <c r="J23" s="8"/>
    </row>
    <row r="24" spans="1:12" x14ac:dyDescent="0.2">
      <c r="A24" s="9"/>
      <c r="B24" s="9"/>
      <c r="C24" s="9"/>
      <c r="D24" s="9"/>
      <c r="E24" s="9"/>
      <c r="F24" s="9"/>
      <c r="G24" s="9"/>
      <c r="H24" s="9"/>
      <c r="I24" s="9"/>
    </row>
    <row r="25" spans="1:12" ht="19" x14ac:dyDescent="0.25">
      <c r="A25" s="10" t="s">
        <v>2</v>
      </c>
      <c r="B25" s="9"/>
      <c r="C25" s="9"/>
      <c r="D25" s="9"/>
      <c r="E25" s="9"/>
      <c r="F25" s="9"/>
      <c r="G25" s="9"/>
      <c r="H25" s="9"/>
      <c r="I25" s="9"/>
    </row>
    <row r="26" spans="1:12" x14ac:dyDescent="0.2">
      <c r="A26" s="17" t="s">
        <v>115</v>
      </c>
      <c r="B26" s="9"/>
      <c r="C26" s="12"/>
      <c r="D26" s="9"/>
      <c r="E26" s="9"/>
      <c r="F26" s="9"/>
      <c r="G26" s="9"/>
      <c r="H26" s="9"/>
      <c r="I26" s="9"/>
    </row>
    <row r="27" spans="1:12" x14ac:dyDescent="0.2">
      <c r="A27" s="9"/>
      <c r="B27" s="9"/>
      <c r="C27" s="9"/>
      <c r="D27" s="9"/>
      <c r="E27" s="9"/>
      <c r="F27" s="9"/>
      <c r="G27" s="9"/>
      <c r="H27" s="9"/>
      <c r="I27" s="9"/>
    </row>
    <row r="28" spans="1:12" x14ac:dyDescent="0.2">
      <c r="A28" s="9"/>
      <c r="B28" s="18" t="s">
        <v>156</v>
      </c>
      <c r="C28" s="9"/>
      <c r="D28" s="9"/>
      <c r="E28" s="9"/>
      <c r="F28" s="9"/>
      <c r="G28" s="9"/>
      <c r="H28" s="9"/>
      <c r="I28" s="9"/>
      <c r="L28" s="13"/>
    </row>
    <row r="29" spans="1:12" x14ac:dyDescent="0.2">
      <c r="A29" s="9"/>
      <c r="B29" s="18" t="s">
        <v>157</v>
      </c>
      <c r="C29" s="9"/>
      <c r="D29" s="9"/>
      <c r="E29" s="9"/>
      <c r="F29" s="9"/>
      <c r="G29" s="9"/>
      <c r="H29" s="9"/>
      <c r="I29" s="9"/>
      <c r="L29" s="13"/>
    </row>
    <row r="30" spans="1:12" x14ac:dyDescent="0.2">
      <c r="A30" s="9"/>
      <c r="B30" s="9"/>
      <c r="C30" s="9"/>
      <c r="D30" s="9"/>
      <c r="E30" s="9"/>
      <c r="F30" s="9"/>
      <c r="G30" s="9"/>
      <c r="H30" s="9"/>
      <c r="I30" s="9"/>
      <c r="L30" s="13"/>
    </row>
    <row r="31" spans="1:12" x14ac:dyDescent="0.2">
      <c r="A31" s="9"/>
      <c r="B31" s="18" t="s">
        <v>116</v>
      </c>
      <c r="C31" s="9"/>
      <c r="D31" s="9"/>
      <c r="E31" s="9"/>
      <c r="F31" s="9"/>
      <c r="G31" s="9"/>
      <c r="H31" s="9"/>
      <c r="I31" s="9"/>
      <c r="L31" s="13"/>
    </row>
    <row r="32" spans="1:12" x14ac:dyDescent="0.2">
      <c r="A32" s="9"/>
      <c r="B32" s="9"/>
      <c r="C32" s="9"/>
      <c r="D32" s="9"/>
      <c r="E32" s="9"/>
      <c r="F32" s="9"/>
      <c r="G32" s="9"/>
      <c r="H32" s="9"/>
      <c r="I32" s="9"/>
      <c r="L32" s="13"/>
    </row>
    <row r="33" spans="1:12" s="71" customFormat="1" x14ac:dyDescent="0.2">
      <c r="A33" s="73"/>
      <c r="B33" s="73"/>
      <c r="C33" s="147">
        <v>43465</v>
      </c>
      <c r="D33" s="147">
        <v>43830</v>
      </c>
      <c r="E33" s="76"/>
      <c r="F33" s="147">
        <v>44196</v>
      </c>
      <c r="G33" s="76"/>
      <c r="H33" s="147">
        <v>44561</v>
      </c>
      <c r="I33" s="73"/>
      <c r="L33" s="72"/>
    </row>
    <row r="34" spans="1:12" x14ac:dyDescent="0.2">
      <c r="A34" s="9"/>
      <c r="B34" s="78" t="s">
        <v>181</v>
      </c>
      <c r="C34" s="78" t="s">
        <v>184</v>
      </c>
      <c r="D34" s="77">
        <v>1</v>
      </c>
      <c r="E34" s="78" t="s">
        <v>7</v>
      </c>
      <c r="F34" s="77">
        <v>2</v>
      </c>
      <c r="G34" s="78" t="s">
        <v>7</v>
      </c>
      <c r="H34" s="77">
        <v>3</v>
      </c>
      <c r="I34" s="77" t="s">
        <v>7</v>
      </c>
      <c r="L34" s="13"/>
    </row>
    <row r="35" spans="1:12" x14ac:dyDescent="0.2">
      <c r="A35" s="9"/>
      <c r="B35" s="84"/>
      <c r="C35" s="84"/>
      <c r="D35" s="76"/>
      <c r="E35" s="84"/>
      <c r="F35" s="76"/>
      <c r="G35" s="84"/>
      <c r="H35" s="87">
        <f>F36*(1+J12)</f>
        <v>15208.749999999996</v>
      </c>
      <c r="I35" s="89">
        <f>0.5*G36</f>
        <v>0.125</v>
      </c>
      <c r="L35" s="13"/>
    </row>
    <row r="36" spans="1:12" x14ac:dyDescent="0.2">
      <c r="A36" s="9"/>
      <c r="B36" s="84"/>
      <c r="C36" s="84"/>
      <c r="D36" s="76"/>
      <c r="E36" s="84"/>
      <c r="F36" s="87">
        <f>D37*(1+J12)</f>
        <v>13224.999999999998</v>
      </c>
      <c r="G36" s="88">
        <f>E37^2</f>
        <v>0.25</v>
      </c>
      <c r="H36" s="76"/>
      <c r="I36" s="82"/>
      <c r="L36" s="13"/>
    </row>
    <row r="37" spans="1:12" x14ac:dyDescent="0.2">
      <c r="A37" s="9"/>
      <c r="B37" s="84"/>
      <c r="C37" s="84"/>
      <c r="D37" s="87">
        <f>C38*(1+J12)</f>
        <v>11500</v>
      </c>
      <c r="E37" s="85">
        <v>0.5</v>
      </c>
      <c r="F37" s="76"/>
      <c r="G37" s="84"/>
      <c r="H37" s="79">
        <f>F38*(1+J12)</f>
        <v>11241.25</v>
      </c>
      <c r="I37" s="82">
        <f>0.5*G36+0.5*G38</f>
        <v>0.375</v>
      </c>
      <c r="L37" s="13"/>
    </row>
    <row r="38" spans="1:12" x14ac:dyDescent="0.2">
      <c r="A38" s="9"/>
      <c r="B38" s="84" t="s">
        <v>128</v>
      </c>
      <c r="C38" s="83">
        <f>E6</f>
        <v>10000</v>
      </c>
      <c r="D38" s="76"/>
      <c r="E38" s="85"/>
      <c r="F38" s="79">
        <f>D39*(1+J12)</f>
        <v>9775</v>
      </c>
      <c r="G38" s="86">
        <f>0.5*E37+0.5*E39</f>
        <v>0.5</v>
      </c>
      <c r="H38" s="76"/>
      <c r="I38" s="82"/>
      <c r="L38" s="13"/>
    </row>
    <row r="39" spans="1:12" x14ac:dyDescent="0.2">
      <c r="A39" s="11"/>
      <c r="B39" s="84"/>
      <c r="C39" s="84"/>
      <c r="D39" s="79">
        <f>C38*(1-J12)</f>
        <v>8500</v>
      </c>
      <c r="E39" s="85">
        <v>0.5</v>
      </c>
      <c r="F39" s="76"/>
      <c r="G39" s="84"/>
      <c r="H39" s="79">
        <f>F40*(1+J12)</f>
        <v>8308.75</v>
      </c>
      <c r="I39" s="82">
        <f>0.5*G38+0.5*G40</f>
        <v>0.375</v>
      </c>
    </row>
    <row r="40" spans="1:12" x14ac:dyDescent="0.2">
      <c r="A40" s="11"/>
      <c r="B40" s="84"/>
      <c r="C40" s="84"/>
      <c r="D40" s="76"/>
      <c r="E40" s="84"/>
      <c r="F40" s="79">
        <f>D39*(1-J12)</f>
        <v>7225</v>
      </c>
      <c r="G40" s="86">
        <f>E39^2</f>
        <v>0.25</v>
      </c>
      <c r="H40" s="76"/>
      <c r="I40" s="82"/>
    </row>
    <row r="41" spans="1:12" x14ac:dyDescent="0.2">
      <c r="A41" s="11"/>
      <c r="B41" s="78"/>
      <c r="C41" s="78"/>
      <c r="D41" s="77"/>
      <c r="E41" s="78"/>
      <c r="F41" s="77"/>
      <c r="G41" s="78"/>
      <c r="H41" s="81">
        <f>F40*(1-J12)</f>
        <v>6141.25</v>
      </c>
      <c r="I41" s="80">
        <f>0.5*G40</f>
        <v>0.125</v>
      </c>
    </row>
    <row r="42" spans="1:12" x14ac:dyDescent="0.2">
      <c r="A42" s="11"/>
      <c r="B42" s="84" t="s">
        <v>182</v>
      </c>
      <c r="C42" s="83">
        <f>SUM(C35:C41)</f>
        <v>10000</v>
      </c>
      <c r="D42" s="73"/>
      <c r="E42" s="83">
        <f>SUMPRODUCT(D35:D41,E35:E41)</f>
        <v>10000</v>
      </c>
      <c r="F42" s="73"/>
      <c r="G42" s="83">
        <f>SUMPRODUCT(F35:F41,G35:G41)</f>
        <v>10000</v>
      </c>
      <c r="H42" s="73"/>
      <c r="I42" s="79">
        <f>SUMPRODUCT(H35:H41,I35:I41)</f>
        <v>10000</v>
      </c>
    </row>
    <row r="43" spans="1:12" x14ac:dyDescent="0.2">
      <c r="A43" s="11"/>
      <c r="B43" s="84" t="s">
        <v>183</v>
      </c>
      <c r="C43" s="83">
        <f>E5</f>
        <v>11000</v>
      </c>
      <c r="D43" s="76"/>
      <c r="E43" s="83">
        <f>C43*(1+0.03)</f>
        <v>11330</v>
      </c>
      <c r="F43" s="76"/>
      <c r="G43" s="83">
        <f>E43*(1+0.03)</f>
        <v>11669.9</v>
      </c>
      <c r="H43" s="79"/>
      <c r="I43" s="79">
        <f>G43*(1+0.03)</f>
        <v>12019.996999999999</v>
      </c>
    </row>
    <row r="44" spans="1:12" x14ac:dyDescent="0.2">
      <c r="A44" s="9"/>
      <c r="B44" s="9"/>
      <c r="C44" s="9"/>
      <c r="D44" s="9"/>
      <c r="E44" s="9"/>
      <c r="F44" s="9"/>
      <c r="G44" s="9"/>
      <c r="H44" s="9"/>
      <c r="I44" s="9"/>
    </row>
    <row r="45" spans="1:12" x14ac:dyDescent="0.2">
      <c r="A45" s="9"/>
      <c r="B45" s="18" t="s">
        <v>158</v>
      </c>
      <c r="C45" s="9"/>
      <c r="D45" s="9"/>
      <c r="E45" s="9"/>
      <c r="F45" s="9"/>
      <c r="G45" s="9"/>
      <c r="H45" s="9"/>
      <c r="I45" s="9"/>
    </row>
    <row r="46" spans="1:12" x14ac:dyDescent="0.2">
      <c r="A46" s="9"/>
      <c r="B46" s="18" t="s">
        <v>159</v>
      </c>
      <c r="C46" s="9"/>
      <c r="D46" s="9"/>
      <c r="E46" s="9"/>
      <c r="F46" s="9"/>
      <c r="G46" s="9"/>
      <c r="H46" s="9"/>
      <c r="I46" s="9"/>
    </row>
    <row r="47" spans="1:12" x14ac:dyDescent="0.2">
      <c r="A47" s="9"/>
      <c r="B47" s="9"/>
      <c r="C47"/>
      <c r="D47" s="9"/>
      <c r="E47" s="9"/>
      <c r="F47" s="9"/>
      <c r="G47" s="9"/>
      <c r="H47" s="9"/>
      <c r="I47" s="9"/>
    </row>
    <row r="48" spans="1:12" x14ac:dyDescent="0.2">
      <c r="A48" s="9"/>
      <c r="B48" s="9"/>
      <c r="C48" s="9"/>
      <c r="D48" s="9"/>
      <c r="E48" s="9"/>
      <c r="F48" s="9"/>
      <c r="G48" s="9"/>
      <c r="H48" s="9"/>
      <c r="I48" s="9"/>
    </row>
    <row r="49" spans="1:14" x14ac:dyDescent="0.2">
      <c r="A49" s="9"/>
      <c r="B49" s="9"/>
      <c r="C49" s="9"/>
      <c r="D49" s="9"/>
      <c r="E49" s="9"/>
      <c r="F49" s="9"/>
      <c r="G49" s="9"/>
      <c r="H49" s="9"/>
      <c r="I49" s="9"/>
    </row>
    <row r="50" spans="1:14" ht="17" thickBot="1" x14ac:dyDescent="0.25">
      <c r="A50" s="9"/>
      <c r="B50" s="9"/>
      <c r="C50" s="9"/>
      <c r="D50" s="9"/>
      <c r="E50" s="9"/>
      <c r="F50" s="9"/>
      <c r="G50" s="9"/>
      <c r="H50" s="9"/>
      <c r="I50" s="9"/>
    </row>
    <row r="51" spans="1:14" ht="18" x14ac:dyDescent="0.25">
      <c r="A51" s="11"/>
      <c r="B51" s="9"/>
      <c r="C51" s="90" t="s">
        <v>185</v>
      </c>
      <c r="D51" s="148">
        <f>(D37-E43)*E37</f>
        <v>85</v>
      </c>
      <c r="E51" s="9"/>
      <c r="F51" s="9"/>
      <c r="G51" s="9"/>
      <c r="H51" s="117"/>
      <c r="I51" s="9"/>
    </row>
    <row r="52" spans="1:14" ht="18" x14ac:dyDescent="0.25">
      <c r="A52" s="9"/>
      <c r="B52" s="9"/>
      <c r="C52" s="91" t="s">
        <v>186</v>
      </c>
      <c r="D52" s="92">
        <f>(F36-G43)*G36</f>
        <v>388.77499999999964</v>
      </c>
      <c r="E52" s="9"/>
      <c r="F52" s="9"/>
      <c r="G52" s="9"/>
      <c r="H52" s="9"/>
      <c r="I52" s="9"/>
      <c r="L52" s="9"/>
      <c r="M52" s="12"/>
      <c r="N52" s="9"/>
    </row>
    <row r="53" spans="1:14" s="71" customFormat="1" ht="19" thickBot="1" x14ac:dyDescent="0.3">
      <c r="A53" s="73"/>
      <c r="B53" s="73"/>
      <c r="C53" s="93" t="s">
        <v>187</v>
      </c>
      <c r="D53" s="94">
        <f>(H35-I43)*I35</f>
        <v>398.59412499999962</v>
      </c>
      <c r="E53" s="73"/>
      <c r="F53" s="73"/>
      <c r="G53" s="73"/>
      <c r="H53" s="73"/>
      <c r="I53" s="73"/>
      <c r="L53" s="73"/>
      <c r="M53" s="74"/>
      <c r="N53" s="73"/>
    </row>
    <row r="54" spans="1:14" x14ac:dyDescent="0.2">
      <c r="A54" s="9"/>
      <c r="B54" s="9"/>
      <c r="C54" s="9"/>
      <c r="D54" s="9"/>
      <c r="E54" s="9"/>
      <c r="F54" s="9"/>
      <c r="G54" s="9"/>
      <c r="H54" s="9"/>
      <c r="I54" s="9"/>
      <c r="L54" s="13"/>
      <c r="M54" s="13"/>
      <c r="N54" s="13"/>
    </row>
    <row r="55" spans="1:14" x14ac:dyDescent="0.2">
      <c r="A55" s="9"/>
      <c r="B55" s="18" t="s">
        <v>23</v>
      </c>
      <c r="C55" s="9"/>
      <c r="D55" s="9"/>
      <c r="E55" s="9"/>
      <c r="F55" s="9"/>
      <c r="G55" s="9"/>
      <c r="H55" s="9"/>
      <c r="I55" s="9"/>
      <c r="L55" s="13"/>
      <c r="M55" s="13"/>
      <c r="N55" s="13"/>
    </row>
    <row r="56" spans="1:14" x14ac:dyDescent="0.2">
      <c r="A56" s="9"/>
      <c r="B56" s="9"/>
      <c r="C56" s="9"/>
      <c r="D56" s="9"/>
      <c r="E56" s="9"/>
      <c r="F56" s="9"/>
      <c r="G56" s="9"/>
      <c r="H56" s="9"/>
      <c r="I56" s="9"/>
      <c r="L56" s="13"/>
      <c r="M56" s="13"/>
      <c r="N56" s="13"/>
    </row>
    <row r="57" spans="1:14" s="71" customFormat="1" x14ac:dyDescent="0.2">
      <c r="A57" s="73"/>
      <c r="B57" s="73"/>
      <c r="C57" s="73"/>
      <c r="D57"/>
      <c r="E57" s="73"/>
      <c r="F57" s="73"/>
      <c r="G57" s="73"/>
      <c r="H57" s="73"/>
      <c r="I57" s="73"/>
      <c r="L57" s="72"/>
      <c r="M57" s="72"/>
      <c r="N57" s="72"/>
    </row>
    <row r="58" spans="1:14" s="71" customFormat="1" x14ac:dyDescent="0.2">
      <c r="A58" s="73"/>
      <c r="B58" s="73"/>
      <c r="C58" s="73"/>
      <c r="D58" s="73"/>
      <c r="E58" s="73"/>
      <c r="F58" s="73"/>
      <c r="G58" s="73"/>
      <c r="H58" s="73"/>
      <c r="I58" s="73"/>
      <c r="L58" s="72"/>
      <c r="M58" s="72"/>
      <c r="N58" s="72"/>
    </row>
    <row r="59" spans="1:14" s="71" customFormat="1" x14ac:dyDescent="0.2">
      <c r="A59" s="73"/>
      <c r="B59" s="73"/>
      <c r="C59" s="73"/>
      <c r="D59" s="73"/>
      <c r="E59" s="73"/>
      <c r="F59" s="73"/>
      <c r="G59" s="73"/>
      <c r="H59" s="73"/>
      <c r="I59" s="73"/>
      <c r="L59" s="72"/>
      <c r="M59" s="72"/>
      <c r="N59" s="72"/>
    </row>
    <row r="60" spans="1:14" s="71" customFormat="1" x14ac:dyDescent="0.2">
      <c r="A60" s="73"/>
      <c r="B60" s="73"/>
      <c r="C60" s="73"/>
      <c r="D60" s="73"/>
      <c r="E60" s="73"/>
      <c r="F60" s="73"/>
      <c r="G60" s="73"/>
      <c r="H60" s="73"/>
      <c r="I60" s="73"/>
      <c r="L60" s="72"/>
      <c r="M60" s="72"/>
      <c r="N60" s="72"/>
    </row>
    <row r="61" spans="1:14" ht="18" x14ac:dyDescent="0.25">
      <c r="A61" s="9"/>
      <c r="B61" s="9"/>
      <c r="C61" s="75" t="s">
        <v>188</v>
      </c>
      <c r="D61" s="95">
        <f>D51/E42</f>
        <v>8.5000000000000006E-3</v>
      </c>
      <c r="E61" s="9"/>
      <c r="F61" s="9"/>
      <c r="G61" s="9"/>
      <c r="H61" s="9"/>
      <c r="I61" s="9"/>
      <c r="L61" s="13"/>
      <c r="M61" s="13"/>
      <c r="N61" s="13"/>
    </row>
    <row r="62" spans="1:14" ht="18" x14ac:dyDescent="0.25">
      <c r="A62" s="9"/>
      <c r="B62" s="9"/>
      <c r="C62" s="75" t="s">
        <v>189</v>
      </c>
      <c r="D62" s="95">
        <f>D52/G42</f>
        <v>3.8877499999999961E-2</v>
      </c>
      <c r="E62" s="9"/>
      <c r="F62" s="9"/>
      <c r="G62" s="9"/>
      <c r="H62" s="9"/>
      <c r="I62" s="9"/>
      <c r="L62" s="13"/>
      <c r="M62" s="13"/>
      <c r="N62" s="13"/>
    </row>
    <row r="63" spans="1:14" ht="18" x14ac:dyDescent="0.25">
      <c r="A63" s="9"/>
      <c r="B63" s="9"/>
      <c r="C63" s="75" t="s">
        <v>190</v>
      </c>
      <c r="D63" s="95">
        <f>D53/I42</f>
        <v>3.9859412499999962E-2</v>
      </c>
      <c r="E63" s="9"/>
      <c r="F63" s="9"/>
      <c r="G63" s="9"/>
      <c r="H63" s="9"/>
      <c r="I63" s="9"/>
      <c r="L63" s="13"/>
      <c r="M63" s="13"/>
      <c r="N63" s="13"/>
    </row>
    <row r="64" spans="1:14" x14ac:dyDescent="0.2">
      <c r="A64" s="9"/>
      <c r="B64" s="9"/>
      <c r="C64" s="9"/>
      <c r="D64" s="9"/>
      <c r="E64" s="9"/>
      <c r="F64" s="9"/>
      <c r="G64" s="9"/>
      <c r="H64" s="9"/>
      <c r="I64" s="9"/>
      <c r="L64" s="13"/>
      <c r="M64" s="13"/>
      <c r="N64" s="13"/>
    </row>
    <row r="65" spans="1:14" x14ac:dyDescent="0.2">
      <c r="A65" s="17" t="s">
        <v>117</v>
      </c>
      <c r="B65" s="9"/>
      <c r="C65" s="9"/>
      <c r="D65" s="9"/>
      <c r="E65" s="9"/>
      <c r="F65" s="9"/>
      <c r="G65" s="9"/>
      <c r="H65" s="9"/>
      <c r="I65" s="9"/>
      <c r="L65" s="13"/>
      <c r="M65" s="13"/>
      <c r="N65" s="13"/>
    </row>
    <row r="66" spans="1:14" x14ac:dyDescent="0.2">
      <c r="A66" s="9"/>
      <c r="B66" s="9"/>
      <c r="C66" s="9"/>
      <c r="D66" s="9"/>
      <c r="E66" s="9"/>
      <c r="F66" s="9"/>
      <c r="G66" s="9"/>
      <c r="H66" s="9"/>
      <c r="I66" s="9"/>
      <c r="L66" s="13"/>
      <c r="M66" s="13"/>
      <c r="N66" s="13"/>
    </row>
    <row r="67" spans="1:14" x14ac:dyDescent="0.2">
      <c r="A67" s="9"/>
      <c r="B67" s="18" t="s">
        <v>160</v>
      </c>
      <c r="C67" s="9"/>
      <c r="D67" s="9"/>
      <c r="E67" s="9"/>
      <c r="F67" s="9"/>
      <c r="G67" s="9"/>
      <c r="H67" s="9"/>
      <c r="I67" s="9"/>
      <c r="L67" s="9"/>
      <c r="M67" s="12"/>
      <c r="N67" s="9"/>
    </row>
    <row r="68" spans="1:14" x14ac:dyDescent="0.2">
      <c r="A68" s="9"/>
      <c r="B68" s="18" t="s">
        <v>161</v>
      </c>
      <c r="C68" s="9"/>
      <c r="D68" s="9"/>
      <c r="E68" s="9"/>
      <c r="F68" s="9"/>
      <c r="G68" s="9"/>
      <c r="H68" s="9"/>
      <c r="I68" s="9"/>
      <c r="L68" s="9"/>
      <c r="M68" s="12"/>
      <c r="N68" s="9"/>
    </row>
    <row r="69" spans="1:14" x14ac:dyDescent="0.2">
      <c r="A69" s="9"/>
      <c r="B69" s="9"/>
      <c r="C69" s="9"/>
      <c r="D69" s="9"/>
      <c r="E69" s="9"/>
      <c r="F69" s="9"/>
      <c r="G69" s="9"/>
      <c r="H69" s="9"/>
      <c r="I69" s="9"/>
      <c r="L69" s="9"/>
      <c r="M69" s="12"/>
      <c r="N69" s="9"/>
    </row>
    <row r="70" spans="1:14" s="71" customFormat="1" x14ac:dyDescent="0.2">
      <c r="A70" s="73"/>
      <c r="B70" s="73"/>
      <c r="C70" s="147">
        <v>43830</v>
      </c>
      <c r="D70" s="147">
        <v>44196</v>
      </c>
      <c r="E70" s="76"/>
      <c r="F70" s="147">
        <v>44561</v>
      </c>
      <c r="G70" s="73"/>
      <c r="H70" s="73"/>
      <c r="I70" s="73"/>
      <c r="L70" s="73"/>
      <c r="M70" s="74"/>
      <c r="N70" s="73"/>
    </row>
    <row r="71" spans="1:14" s="71" customFormat="1" x14ac:dyDescent="0.2">
      <c r="A71" s="73"/>
      <c r="B71" s="78" t="s">
        <v>181</v>
      </c>
      <c r="C71" s="78" t="s">
        <v>191</v>
      </c>
      <c r="D71" s="77">
        <v>2</v>
      </c>
      <c r="E71" s="78" t="s">
        <v>7</v>
      </c>
      <c r="F71" s="77">
        <v>3</v>
      </c>
      <c r="G71" s="77" t="s">
        <v>7</v>
      </c>
      <c r="H71" s="96"/>
      <c r="I71" s="96"/>
      <c r="L71" s="72"/>
    </row>
    <row r="72" spans="1:14" s="71" customFormat="1" x14ac:dyDescent="0.2">
      <c r="A72" s="73"/>
      <c r="B72" s="84"/>
      <c r="C72" s="84"/>
      <c r="D72" s="76"/>
      <c r="E72" s="84"/>
      <c r="F72" s="76"/>
      <c r="G72" s="96"/>
      <c r="H72" s="99"/>
      <c r="I72" s="100"/>
      <c r="L72" s="72"/>
    </row>
    <row r="73" spans="1:14" s="71" customFormat="1" x14ac:dyDescent="0.2">
      <c r="A73" s="73"/>
      <c r="B73" s="84"/>
      <c r="C73" s="84"/>
      <c r="D73" s="76"/>
      <c r="E73" s="84"/>
      <c r="F73" s="87">
        <f>D74*(1+0.15)</f>
        <v>11241.25</v>
      </c>
      <c r="G73" s="70">
        <f>E74^2</f>
        <v>0.25</v>
      </c>
      <c r="H73" s="96"/>
      <c r="I73" s="101"/>
      <c r="L73" s="72"/>
    </row>
    <row r="74" spans="1:14" s="71" customFormat="1" x14ac:dyDescent="0.2">
      <c r="A74" s="73"/>
      <c r="B74" s="84"/>
      <c r="C74" s="84"/>
      <c r="D74" s="87">
        <f>C75*(1+0.15)</f>
        <v>9775</v>
      </c>
      <c r="E74" s="85">
        <v>0.5</v>
      </c>
      <c r="F74" s="76"/>
      <c r="G74" s="96"/>
      <c r="H74" s="98"/>
      <c r="I74" s="101"/>
      <c r="L74" s="72"/>
    </row>
    <row r="75" spans="1:14" s="71" customFormat="1" x14ac:dyDescent="0.2">
      <c r="A75" s="73"/>
      <c r="B75" s="84" t="s">
        <v>128</v>
      </c>
      <c r="C75" s="83">
        <f>C38*(1-0.15)</f>
        <v>8500</v>
      </c>
      <c r="D75" s="76"/>
      <c r="E75" s="85"/>
      <c r="F75" s="79">
        <f>D76*(1+0.15)</f>
        <v>8308.75</v>
      </c>
      <c r="G75" s="97">
        <f>0.5*E74+0.5*E76</f>
        <v>0.5</v>
      </c>
      <c r="H75" s="96"/>
      <c r="I75" s="101"/>
      <c r="L75" s="72"/>
    </row>
    <row r="76" spans="1:14" s="71" customFormat="1" x14ac:dyDescent="0.2">
      <c r="A76" s="11"/>
      <c r="B76" s="84"/>
      <c r="C76" s="84"/>
      <c r="D76" s="79">
        <f>C75*(1-0.15)</f>
        <v>7225</v>
      </c>
      <c r="E76" s="85">
        <v>0.5</v>
      </c>
      <c r="F76" s="76"/>
      <c r="G76" s="96"/>
      <c r="H76" s="98"/>
      <c r="I76" s="101"/>
    </row>
    <row r="77" spans="1:14" s="71" customFormat="1" x14ac:dyDescent="0.2">
      <c r="A77" s="11"/>
      <c r="B77" s="84"/>
      <c r="C77" s="84"/>
      <c r="D77" s="76"/>
      <c r="E77" s="84"/>
      <c r="F77" s="79">
        <f>D76*(1-0.15)</f>
        <v>6141.25</v>
      </c>
      <c r="G77" s="97">
        <f>E76^2</f>
        <v>0.25</v>
      </c>
      <c r="H77" s="96"/>
      <c r="I77" s="101"/>
    </row>
    <row r="78" spans="1:14" s="71" customFormat="1" x14ac:dyDescent="0.2">
      <c r="A78" s="11"/>
      <c r="B78" s="78"/>
      <c r="C78" s="78"/>
      <c r="D78" s="77"/>
      <c r="E78" s="78"/>
      <c r="F78" s="77"/>
      <c r="G78" s="77"/>
      <c r="H78" s="98"/>
      <c r="I78" s="101"/>
    </row>
    <row r="79" spans="1:14" s="71" customFormat="1" x14ac:dyDescent="0.2">
      <c r="A79" s="11"/>
      <c r="B79" s="84" t="s">
        <v>182</v>
      </c>
      <c r="C79" s="83">
        <f>SUM(C72:C78)</f>
        <v>8500</v>
      </c>
      <c r="D79" s="73"/>
      <c r="E79" s="83">
        <f>SUMPRODUCT(D72:D78,E72:E78)</f>
        <v>8500</v>
      </c>
      <c r="F79" s="73"/>
      <c r="G79" s="98">
        <f>SUMPRODUCT(F72:F78,G72:G78)</f>
        <v>8500</v>
      </c>
      <c r="H79" s="102"/>
      <c r="I79" s="98"/>
    </row>
    <row r="80" spans="1:14" s="71" customFormat="1" x14ac:dyDescent="0.2">
      <c r="A80" s="11"/>
      <c r="B80" s="84" t="s">
        <v>183</v>
      </c>
      <c r="C80" s="83">
        <f>E43</f>
        <v>11330</v>
      </c>
      <c r="D80" s="76"/>
      <c r="E80" s="83">
        <f>G43</f>
        <v>11669.9</v>
      </c>
      <c r="F80" s="76"/>
      <c r="G80" s="98">
        <f>I43</f>
        <v>12019.996999999999</v>
      </c>
      <c r="H80" s="98"/>
      <c r="I80" s="98"/>
    </row>
    <row r="81" spans="1:14" s="71" customFormat="1" x14ac:dyDescent="0.2">
      <c r="A81" s="11"/>
      <c r="B81" s="96"/>
      <c r="C81" s="98"/>
      <c r="D81" s="76"/>
      <c r="E81" s="98"/>
      <c r="F81" s="76"/>
      <c r="G81" s="98"/>
      <c r="H81" s="98"/>
      <c r="I81" s="98"/>
    </row>
    <row r="82" spans="1:14" x14ac:dyDescent="0.2">
      <c r="A82" s="9"/>
      <c r="B82" s="9" t="s">
        <v>162</v>
      </c>
      <c r="C82" s="9"/>
      <c r="D82" s="9"/>
      <c r="E82" s="9"/>
      <c r="F82" s="9"/>
      <c r="G82" s="9"/>
      <c r="H82" s="9"/>
      <c r="I82" s="9"/>
      <c r="L82" s="9"/>
      <c r="M82" s="12"/>
      <c r="N82" s="9"/>
    </row>
    <row r="83" spans="1:14" x14ac:dyDescent="0.2">
      <c r="A83" s="9"/>
      <c r="B83" s="9" t="s">
        <v>163</v>
      </c>
      <c r="C83" s="9"/>
      <c r="D83" s="9"/>
      <c r="E83" s="9"/>
      <c r="F83" s="9"/>
      <c r="G83" s="9"/>
      <c r="H83" s="9"/>
      <c r="I83" s="9"/>
      <c r="L83" s="9"/>
      <c r="M83" s="12"/>
      <c r="N83" s="9"/>
    </row>
    <row r="84" spans="1:14" ht="18" x14ac:dyDescent="0.25">
      <c r="A84" s="9"/>
      <c r="B84" s="9" t="s">
        <v>199</v>
      </c>
      <c r="C84" s="9"/>
      <c r="D84" s="9"/>
      <c r="E84" s="9"/>
      <c r="F84" s="9"/>
      <c r="G84" s="9"/>
      <c r="H84" s="9"/>
      <c r="I84" s="9"/>
      <c r="L84" s="13"/>
      <c r="M84" s="13"/>
      <c r="N84" s="13"/>
    </row>
    <row r="85" spans="1:14" x14ac:dyDescent="0.2">
      <c r="A85" s="9"/>
      <c r="B85" s="9"/>
      <c r="C85" s="9"/>
      <c r="D85" s="9"/>
      <c r="E85" s="9"/>
      <c r="F85" s="9"/>
      <c r="G85" s="9"/>
      <c r="H85" s="9"/>
      <c r="I85" s="9"/>
      <c r="L85" s="13"/>
      <c r="M85" s="13"/>
      <c r="N85" s="13"/>
    </row>
    <row r="86" spans="1:14" x14ac:dyDescent="0.2">
      <c r="A86" s="9"/>
      <c r="B86" s="18" t="s">
        <v>118</v>
      </c>
      <c r="C86" s="9"/>
      <c r="D86" s="9"/>
      <c r="E86" s="9"/>
      <c r="F86" s="9"/>
      <c r="G86" s="9"/>
      <c r="H86" s="9"/>
      <c r="I86" s="9"/>
      <c r="L86" s="13"/>
      <c r="M86" s="13"/>
      <c r="N86" s="13"/>
    </row>
    <row r="87" spans="1:14" x14ac:dyDescent="0.2">
      <c r="A87" s="9"/>
      <c r="B87" s="9"/>
      <c r="C87"/>
      <c r="D87" s="9"/>
      <c r="E87" s="9"/>
      <c r="F87" s="9"/>
      <c r="G87" s="9"/>
      <c r="H87" s="9"/>
      <c r="I87" s="9"/>
      <c r="L87" s="13"/>
      <c r="M87" s="13"/>
      <c r="N87" s="13"/>
    </row>
    <row r="88" spans="1:14" x14ac:dyDescent="0.2">
      <c r="A88" s="9"/>
      <c r="B88" s="9"/>
      <c r="C88" s="9"/>
      <c r="D88" s="9"/>
      <c r="E88" s="9"/>
      <c r="F88" s="9"/>
      <c r="G88" s="9"/>
      <c r="H88" s="9"/>
      <c r="I88" s="9"/>
      <c r="L88" s="13"/>
      <c r="M88" s="13"/>
      <c r="N88" s="13"/>
    </row>
    <row r="89" spans="1:14" ht="17" thickBot="1" x14ac:dyDescent="0.25">
      <c r="A89" s="9"/>
      <c r="B89" s="9"/>
      <c r="C89" s="9"/>
      <c r="D89" s="9"/>
      <c r="E89" s="9"/>
      <c r="F89" s="9"/>
      <c r="G89" s="9"/>
      <c r="H89" s="9"/>
      <c r="I89" s="9"/>
      <c r="L89" s="13"/>
      <c r="M89" s="13"/>
      <c r="N89" s="13"/>
    </row>
    <row r="90" spans="1:14" ht="19" thickBot="1" x14ac:dyDescent="0.3">
      <c r="A90" s="9"/>
      <c r="B90" s="9"/>
      <c r="C90" s="22" t="s">
        <v>186</v>
      </c>
      <c r="D90" s="58">
        <f>D61*C79</f>
        <v>72.25</v>
      </c>
      <c r="E90" s="9"/>
      <c r="F90" s="9"/>
      <c r="G90" s="9"/>
      <c r="H90" s="9"/>
      <c r="I90" s="9"/>
      <c r="L90" s="13"/>
      <c r="M90" s="13"/>
      <c r="N90" s="13"/>
    </row>
    <row r="91" spans="1:14" x14ac:dyDescent="0.2">
      <c r="A91" s="9"/>
      <c r="B91" s="9" t="s">
        <v>119</v>
      </c>
      <c r="C91" s="9"/>
      <c r="D91" s="9"/>
      <c r="E91" s="9"/>
      <c r="F91" s="9"/>
      <c r="G91" s="9"/>
      <c r="H91" s="9"/>
      <c r="I91" s="9"/>
      <c r="L91" s="13"/>
      <c r="M91" s="13"/>
      <c r="N91" s="13"/>
    </row>
    <row r="92" spans="1:14" x14ac:dyDescent="0.2">
      <c r="A92" s="9"/>
      <c r="B92" s="9"/>
      <c r="C92" s="9"/>
      <c r="D92" s="9"/>
      <c r="E92" s="9"/>
      <c r="F92" s="9"/>
      <c r="G92" s="9"/>
      <c r="H92" s="9"/>
      <c r="I92" s="9"/>
      <c r="L92" s="13"/>
      <c r="M92" s="13"/>
      <c r="N92" s="13"/>
    </row>
    <row r="93" spans="1:14" x14ac:dyDescent="0.2">
      <c r="A93" s="9"/>
      <c r="B93" s="18" t="s">
        <v>120</v>
      </c>
      <c r="C93" s="9"/>
      <c r="D93" s="9"/>
      <c r="E93" s="9"/>
      <c r="F93" s="9"/>
      <c r="G93" s="9"/>
      <c r="H93" s="9"/>
      <c r="I93" s="9"/>
      <c r="L93" s="13"/>
      <c r="M93" s="13"/>
      <c r="N93" s="13"/>
    </row>
    <row r="94" spans="1:14" x14ac:dyDescent="0.2">
      <c r="A94" s="9"/>
      <c r="B94" s="9"/>
      <c r="C94" s="9"/>
      <c r="D94" s="9"/>
      <c r="E94" s="9"/>
      <c r="F94" s="9"/>
      <c r="G94" s="9"/>
      <c r="H94" s="9"/>
      <c r="I94" s="9"/>
      <c r="L94" s="9"/>
      <c r="M94" s="12"/>
      <c r="N94" s="9"/>
    </row>
    <row r="95" spans="1:14" x14ac:dyDescent="0.2">
      <c r="A95" s="9"/>
      <c r="B95" s="9"/>
      <c r="C95"/>
      <c r="D95" s="9"/>
      <c r="E95" s="9"/>
      <c r="F95" s="9"/>
      <c r="G95" s="9"/>
      <c r="H95" s="9"/>
      <c r="I95" s="9"/>
      <c r="L95" s="13"/>
      <c r="M95" s="13"/>
      <c r="N95" s="13"/>
    </row>
    <row r="96" spans="1:14" ht="17" thickBot="1" x14ac:dyDescent="0.25">
      <c r="A96" s="9"/>
      <c r="B96" s="9"/>
      <c r="C96" s="9"/>
      <c r="D96" s="9"/>
      <c r="E96" s="9"/>
      <c r="F96" s="9"/>
      <c r="G96" s="9"/>
      <c r="H96" s="9"/>
      <c r="I96" s="9"/>
      <c r="L96" s="13"/>
      <c r="M96" s="13"/>
      <c r="N96" s="13"/>
    </row>
    <row r="97" spans="1:65" s="71" customFormat="1" ht="19" thickBot="1" x14ac:dyDescent="0.3">
      <c r="A97" s="73"/>
      <c r="B97" s="73"/>
      <c r="C97" s="22" t="s">
        <v>192</v>
      </c>
      <c r="D97" s="58">
        <f>D74-D90/E74</f>
        <v>9630.5</v>
      </c>
      <c r="E97" s="73"/>
      <c r="F97" s="73"/>
      <c r="G97" s="73"/>
      <c r="H97" s="73"/>
      <c r="I97" s="73"/>
      <c r="L97" s="72"/>
      <c r="M97" s="72"/>
      <c r="N97" s="72"/>
    </row>
    <row r="98" spans="1:65" x14ac:dyDescent="0.2">
      <c r="A98" s="9"/>
      <c r="B98" s="9"/>
      <c r="C98" s="9"/>
      <c r="D98" s="9"/>
      <c r="E98" s="9"/>
      <c r="F98" s="9"/>
      <c r="G98" s="9"/>
      <c r="H98" s="9"/>
      <c r="I98" s="9"/>
      <c r="L98" s="13"/>
      <c r="M98" s="13"/>
      <c r="N98" s="13"/>
    </row>
    <row r="99" spans="1:65" x14ac:dyDescent="0.2">
      <c r="A99" s="9"/>
      <c r="B99" s="18" t="s">
        <v>164</v>
      </c>
      <c r="C99" s="9"/>
      <c r="D99" s="9"/>
      <c r="E99" s="9"/>
      <c r="F99" s="9"/>
      <c r="G99" s="9"/>
      <c r="H99" s="9"/>
      <c r="I99" s="9"/>
      <c r="L99" s="13"/>
      <c r="M99" s="13"/>
      <c r="N99" s="13"/>
    </row>
    <row r="100" spans="1:65" x14ac:dyDescent="0.2">
      <c r="A100" s="9"/>
      <c r="B100" s="18" t="s">
        <v>195</v>
      </c>
      <c r="C100" s="9"/>
      <c r="D100" s="9"/>
      <c r="E100" s="9"/>
      <c r="F100" s="9"/>
      <c r="G100" s="9"/>
      <c r="H100" s="9"/>
      <c r="I100" s="9"/>
      <c r="L100" s="13"/>
      <c r="M100" s="13"/>
      <c r="N100" s="13"/>
    </row>
    <row r="101" spans="1:65" x14ac:dyDescent="0.2">
      <c r="A101" s="9"/>
      <c r="B101" s="18" t="s">
        <v>196</v>
      </c>
      <c r="C101" s="9"/>
      <c r="D101" s="9"/>
      <c r="E101" s="9"/>
      <c r="F101" s="9"/>
      <c r="G101" s="9"/>
      <c r="H101" s="9"/>
      <c r="I101" s="9"/>
      <c r="L101" s="13"/>
      <c r="M101" s="13"/>
      <c r="N101" s="13"/>
    </row>
    <row r="102" spans="1:65" ht="17" thickBot="1" x14ac:dyDescent="0.25">
      <c r="A102" s="9"/>
      <c r="B102" s="9"/>
      <c r="C102" s="9"/>
      <c r="D102" s="9"/>
      <c r="E102" s="9"/>
      <c r="F102" s="9"/>
      <c r="G102" s="9"/>
      <c r="H102" s="9"/>
      <c r="I102" s="9"/>
      <c r="L102" s="13"/>
      <c r="M102" s="13"/>
      <c r="N102" s="13"/>
    </row>
    <row r="103" spans="1:65" ht="18" x14ac:dyDescent="0.25">
      <c r="A103" s="9"/>
      <c r="B103" s="9"/>
      <c r="C103" s="103"/>
      <c r="D103" s="108" t="s">
        <v>194</v>
      </c>
      <c r="E103" s="109">
        <f>D97/1.03</f>
        <v>9350</v>
      </c>
      <c r="F103" s="104"/>
      <c r="G103" s="9"/>
      <c r="H103" s="9"/>
      <c r="I103" s="9"/>
      <c r="L103" s="13"/>
      <c r="M103" s="13"/>
      <c r="N103" s="13"/>
    </row>
    <row r="104" spans="1:65" ht="19" thickBot="1" x14ac:dyDescent="0.3">
      <c r="A104" s="9"/>
      <c r="B104" s="9"/>
      <c r="C104" s="105"/>
      <c r="D104" s="106"/>
      <c r="E104" s="107" t="s">
        <v>193</v>
      </c>
      <c r="F104" s="110">
        <f>E103-C80</f>
        <v>-1980</v>
      </c>
      <c r="G104" s="9"/>
      <c r="H104" s="9"/>
      <c r="I104" s="9"/>
      <c r="L104" s="13"/>
      <c r="M104" s="13"/>
      <c r="N104" s="13"/>
    </row>
    <row r="105" spans="1:65" s="71" customFormat="1" x14ac:dyDescent="0.2">
      <c r="A105" s="73"/>
      <c r="B105" s="73"/>
      <c r="C105" s="149"/>
      <c r="D105" s="149"/>
      <c r="E105" s="47"/>
      <c r="F105" s="150"/>
      <c r="G105" s="73"/>
      <c r="H105" s="73"/>
      <c r="I105" s="73"/>
      <c r="L105" s="72"/>
      <c r="M105" s="72"/>
      <c r="N105" s="72"/>
    </row>
    <row r="106" spans="1:65" x14ac:dyDescent="0.2">
      <c r="A106" s="9"/>
      <c r="B106" s="36" t="s">
        <v>197</v>
      </c>
      <c r="C106" s="9"/>
      <c r="D106" s="9"/>
      <c r="E106" s="9"/>
      <c r="F106" s="9"/>
      <c r="G106" s="9"/>
      <c r="H106" s="9"/>
      <c r="I106" s="9"/>
      <c r="L106" s="9"/>
      <c r="M106" s="12"/>
      <c r="N106" s="9"/>
    </row>
    <row r="107" spans="1:65" x14ac:dyDescent="0.2">
      <c r="A107" s="13"/>
      <c r="B107" s="117" t="s">
        <v>198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</row>
    <row r="108" spans="1:65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</row>
    <row r="109" spans="1:65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</row>
    <row r="110" spans="1:65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</row>
    <row r="111" spans="1:65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</row>
    <row r="112" spans="1:65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</row>
    <row r="113" spans="1:65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</row>
    <row r="114" spans="1:65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</row>
    <row r="115" spans="1:65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</row>
    <row r="116" spans="1:65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</row>
    <row r="117" spans="1:65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</row>
    <row r="118" spans="1:65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</row>
    <row r="119" spans="1:65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</row>
    <row r="120" spans="1:65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</row>
    <row r="121" spans="1:65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</row>
    <row r="122" spans="1:65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</row>
    <row r="123" spans="1:65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</row>
    <row r="124" spans="1:65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</row>
    <row r="125" spans="1:65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</row>
    <row r="126" spans="1:65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</row>
    <row r="127" spans="1:65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</row>
    <row r="128" spans="1:65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</row>
    <row r="129" spans="1:65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</row>
    <row r="130" spans="1:65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</row>
    <row r="131" spans="1:65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</row>
    <row r="132" spans="1:65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</row>
    <row r="133" spans="1:65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</row>
    <row r="134" spans="1:65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</row>
    <row r="135" spans="1:65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</row>
    <row r="136" spans="1:65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</row>
    <row r="137" spans="1:65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</row>
    <row r="138" spans="1:65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</row>
    <row r="139" spans="1:65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</row>
    <row r="140" spans="1:65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</row>
    <row r="141" spans="1:65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</row>
    <row r="142" spans="1:65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</row>
    <row r="143" spans="1:65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</row>
    <row r="144" spans="1:65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</row>
    <row r="145" spans="1:65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</row>
    <row r="146" spans="1:65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</row>
    <row r="147" spans="1:65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</row>
    <row r="148" spans="1:65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</row>
    <row r="149" spans="1:65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</row>
    <row r="150" spans="1:65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</row>
    <row r="151" spans="1:65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</row>
    <row r="152" spans="1:65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</row>
    <row r="153" spans="1:65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</row>
    <row r="154" spans="1:65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</row>
    <row r="155" spans="1:65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</row>
    <row r="156" spans="1:65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</row>
    <row r="157" spans="1:65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</row>
    <row r="158" spans="1:65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</row>
    <row r="159" spans="1:65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</row>
    <row r="160" spans="1:65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</row>
    <row r="161" spans="1:65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</row>
    <row r="162" spans="1:65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</row>
    <row r="163" spans="1:65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</row>
    <row r="164" spans="1:65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</row>
    <row r="165" spans="1:65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</row>
    <row r="166" spans="1:65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</row>
    <row r="167" spans="1:65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</row>
    <row r="168" spans="1:65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</row>
    <row r="169" spans="1:65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</row>
    <row r="170" spans="1:65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</row>
    <row r="171" spans="1:65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</row>
    <row r="172" spans="1:65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</row>
    <row r="173" spans="1:65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</row>
    <row r="174" spans="1:65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</row>
    <row r="175" spans="1:65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</row>
    <row r="176" spans="1:65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</row>
    <row r="177" spans="1:65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</row>
    <row r="178" spans="1:65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</row>
    <row r="179" spans="1:65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</row>
    <row r="180" spans="1:65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</row>
    <row r="181" spans="1:65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</row>
    <row r="182" spans="1:65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</row>
    <row r="183" spans="1:65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</row>
    <row r="184" spans="1:65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</row>
    <row r="185" spans="1:65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</row>
    <row r="186" spans="1:65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</row>
    <row r="187" spans="1:65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</row>
    <row r="188" spans="1:65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</row>
    <row r="189" spans="1:65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</row>
    <row r="190" spans="1:65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</row>
    <row r="191" spans="1:65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</row>
    <row r="192" spans="1:65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</row>
    <row r="193" spans="1:65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</row>
    <row r="194" spans="1:65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</row>
    <row r="195" spans="1:65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</row>
    <row r="196" spans="1:65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</row>
    <row r="197" spans="1:65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</row>
    <row r="198" spans="1:65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</row>
    <row r="199" spans="1:65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</row>
    <row r="200" spans="1:65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</row>
    <row r="201" spans="1:65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</row>
    <row r="202" spans="1:65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</row>
    <row r="203" spans="1:65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</row>
    <row r="204" spans="1:65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</row>
    <row r="205" spans="1:65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</row>
    <row r="206" spans="1:65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</row>
    <row r="207" spans="1:65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</row>
    <row r="208" spans="1:65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</row>
  </sheetData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4097" r:id="rId4">
          <objectPr defaultSize="0" altText="" r:id="rId5">
            <anchor moveWithCells="1" sizeWithCells="1">
              <from>
                <xdr:col>2</xdr:col>
                <xdr:colOff>0</xdr:colOff>
                <xdr:row>46</xdr:row>
                <xdr:rowOff>50800</xdr:rowOff>
              </from>
              <to>
                <xdr:col>4</xdr:col>
                <xdr:colOff>647700</xdr:colOff>
                <xdr:row>49</xdr:row>
                <xdr:rowOff>152400</xdr:rowOff>
              </to>
            </anchor>
          </objectPr>
        </oleObject>
      </mc:Choice>
      <mc:Fallback>
        <oleObject progId="Equation.DSMT4" shapeId="4097" r:id="rId4"/>
      </mc:Fallback>
    </mc:AlternateContent>
    <mc:AlternateContent xmlns:mc="http://schemas.openxmlformats.org/markup-compatibility/2006">
      <mc:Choice Requires="x14">
        <oleObject progId="Equation.DSMT4" shapeId="4098" r:id="rId6">
          <objectPr defaultSize="0" altText="" r:id="rId7">
            <anchor moveWithCells="1" sizeWithCells="1">
              <from>
                <xdr:col>2</xdr:col>
                <xdr:colOff>25400</xdr:colOff>
                <xdr:row>86</xdr:row>
                <xdr:rowOff>101600</xdr:rowOff>
              </from>
              <to>
                <xdr:col>3</xdr:col>
                <xdr:colOff>508000</xdr:colOff>
                <xdr:row>88</xdr:row>
                <xdr:rowOff>165100</xdr:rowOff>
              </to>
            </anchor>
          </objectPr>
        </oleObject>
      </mc:Choice>
      <mc:Fallback>
        <oleObject progId="Equation.DSMT4" shapeId="4098" r:id="rId6"/>
      </mc:Fallback>
    </mc:AlternateContent>
    <mc:AlternateContent xmlns:mc="http://schemas.openxmlformats.org/markup-compatibility/2006">
      <mc:Choice Requires="x14">
        <oleObject progId="Equation.DSMT4" shapeId="4099" r:id="rId8">
          <objectPr defaultSize="0" altText="" r:id="rId9">
            <anchor moveWithCells="1" sizeWithCells="1">
              <from>
                <xdr:col>2</xdr:col>
                <xdr:colOff>12700</xdr:colOff>
                <xdr:row>93</xdr:row>
                <xdr:rowOff>177800</xdr:rowOff>
              </from>
              <to>
                <xdr:col>4</xdr:col>
                <xdr:colOff>660400</xdr:colOff>
                <xdr:row>95</xdr:row>
                <xdr:rowOff>165100</xdr:rowOff>
              </to>
            </anchor>
          </objectPr>
        </oleObject>
      </mc:Choice>
      <mc:Fallback>
        <oleObject progId="Equation.DSMT4" shapeId="4099" r:id="rId8"/>
      </mc:Fallback>
    </mc:AlternateContent>
    <mc:AlternateContent xmlns:mc="http://schemas.openxmlformats.org/markup-compatibility/2006">
      <mc:Choice Requires="x14">
        <oleObject progId="Equation.DSMT4" shapeId="4114" r:id="rId10">
          <objectPr defaultSize="0" altText="" r:id="rId11">
            <anchor moveWithCells="1" sizeWithCells="1">
              <from>
                <xdr:col>2</xdr:col>
                <xdr:colOff>241300</xdr:colOff>
                <xdr:row>55</xdr:row>
                <xdr:rowOff>38100</xdr:rowOff>
              </from>
              <to>
                <xdr:col>3</xdr:col>
                <xdr:colOff>723900</xdr:colOff>
                <xdr:row>59</xdr:row>
                <xdr:rowOff>152400</xdr:rowOff>
              </to>
            </anchor>
          </objectPr>
        </oleObject>
      </mc:Choice>
      <mc:Fallback>
        <oleObject progId="Equation.DSMT4" shapeId="4114" r:id="rId10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M204"/>
  <sheetViews>
    <sheetView showGridLines="0" zoomScale="130" zoomScaleNormal="130" workbookViewId="0"/>
  </sheetViews>
  <sheetFormatPr baseColWidth="10" defaultColWidth="10.83203125" defaultRowHeight="16" x14ac:dyDescent="0.2"/>
  <cols>
    <col min="1" max="4" width="10.83203125" style="4"/>
    <col min="5" max="5" width="16.5" style="4" bestFit="1" customWidth="1"/>
    <col min="6" max="16384" width="10.83203125" style="4"/>
  </cols>
  <sheetData>
    <row r="1" spans="1:10" ht="19" x14ac:dyDescent="0.25">
      <c r="A1" s="1" t="s">
        <v>121</v>
      </c>
      <c r="B1" s="2"/>
      <c r="C1" s="2"/>
      <c r="D1" s="2"/>
      <c r="E1" s="2"/>
      <c r="F1" s="2"/>
      <c r="G1" s="2"/>
      <c r="H1" s="2"/>
      <c r="I1" s="2"/>
      <c r="J1" s="3"/>
    </row>
    <row r="2" spans="1:10" x14ac:dyDescent="0.2">
      <c r="A2" s="14"/>
      <c r="B2" s="2"/>
      <c r="C2" s="2"/>
      <c r="D2" s="2"/>
      <c r="E2" s="2"/>
      <c r="F2" s="2"/>
      <c r="G2" s="2"/>
      <c r="H2" s="2"/>
      <c r="I2" s="2"/>
      <c r="J2" s="3"/>
    </row>
    <row r="3" spans="1:10" x14ac:dyDescent="0.2">
      <c r="A3" s="14"/>
      <c r="B3" s="2" t="s">
        <v>122</v>
      </c>
      <c r="C3" s="2"/>
      <c r="D3" s="2"/>
      <c r="E3" s="2"/>
      <c r="F3" s="2"/>
      <c r="G3" s="2"/>
      <c r="H3" s="2"/>
      <c r="I3" s="2"/>
      <c r="J3" s="3"/>
    </row>
    <row r="4" spans="1:10" x14ac:dyDescent="0.2">
      <c r="A4" s="14"/>
      <c r="B4" s="2"/>
      <c r="C4" s="2"/>
      <c r="D4" s="2"/>
      <c r="E4" s="2"/>
      <c r="F4" s="2"/>
      <c r="G4" s="2"/>
      <c r="H4" s="2"/>
      <c r="I4" s="2"/>
      <c r="J4" s="3"/>
    </row>
    <row r="5" spans="1:10" ht="17" x14ac:dyDescent="0.2">
      <c r="A5" s="14"/>
      <c r="B5" s="2"/>
      <c r="C5" s="2"/>
      <c r="D5" s="133" t="s">
        <v>123</v>
      </c>
      <c r="E5" s="41" t="s">
        <v>6</v>
      </c>
      <c r="F5" s="134" t="s">
        <v>125</v>
      </c>
      <c r="G5" s="2"/>
      <c r="H5" s="2"/>
      <c r="I5" s="2"/>
      <c r="J5" s="3"/>
    </row>
    <row r="6" spans="1:10" ht="18" thickBot="1" x14ac:dyDescent="0.25">
      <c r="A6" s="14"/>
      <c r="B6" s="2"/>
      <c r="C6" s="2"/>
      <c r="D6" s="135"/>
      <c r="E6" s="39" t="s">
        <v>124</v>
      </c>
      <c r="F6" s="136"/>
      <c r="G6" s="2"/>
      <c r="H6" s="2"/>
      <c r="I6" s="2"/>
      <c r="J6" s="3"/>
    </row>
    <row r="7" spans="1:10" x14ac:dyDescent="0.2">
      <c r="A7" s="14"/>
      <c r="B7" s="2"/>
      <c r="C7" s="2"/>
      <c r="D7" s="63" t="s">
        <v>126</v>
      </c>
      <c r="E7" s="41">
        <v>18</v>
      </c>
      <c r="F7" s="41">
        <v>0.28000000000000003</v>
      </c>
      <c r="G7" s="2"/>
      <c r="H7" s="2"/>
      <c r="I7" s="2"/>
      <c r="J7" s="3"/>
    </row>
    <row r="8" spans="1:10" x14ac:dyDescent="0.2">
      <c r="A8" s="14"/>
      <c r="B8" s="2"/>
      <c r="C8" s="2"/>
      <c r="D8" s="63" t="s">
        <v>127</v>
      </c>
      <c r="E8" s="41">
        <v>130</v>
      </c>
      <c r="F8" s="41">
        <v>0.06</v>
      </c>
      <c r="G8" s="2"/>
      <c r="H8" s="2"/>
      <c r="I8" s="2"/>
      <c r="J8" s="3"/>
    </row>
    <row r="9" spans="1:10" x14ac:dyDescent="0.2">
      <c r="A9" s="14"/>
      <c r="B9" s="2"/>
      <c r="C9" s="2"/>
      <c r="D9" s="63" t="s">
        <v>128</v>
      </c>
      <c r="E9" s="41">
        <v>110</v>
      </c>
      <c r="F9" s="41">
        <v>0.45</v>
      </c>
      <c r="G9" s="2"/>
      <c r="H9" s="2"/>
      <c r="I9" s="2"/>
      <c r="J9" s="3"/>
    </row>
    <row r="10" spans="1:10" x14ac:dyDescent="0.2">
      <c r="A10" s="14"/>
      <c r="B10" s="2"/>
      <c r="C10" s="2"/>
      <c r="D10" s="63" t="s">
        <v>129</v>
      </c>
      <c r="E10" s="41">
        <v>12</v>
      </c>
      <c r="F10" s="41">
        <v>0.18</v>
      </c>
      <c r="G10" s="2"/>
      <c r="H10" s="2"/>
      <c r="I10" s="2"/>
      <c r="J10" s="3"/>
    </row>
    <row r="11" spans="1:10" x14ac:dyDescent="0.2">
      <c r="A11" s="14"/>
      <c r="B11" s="2"/>
      <c r="C11" s="2"/>
      <c r="D11" s="63" t="s">
        <v>130</v>
      </c>
      <c r="E11" s="41">
        <v>15</v>
      </c>
      <c r="F11" s="41">
        <v>0.22</v>
      </c>
      <c r="G11" s="2"/>
      <c r="H11" s="2"/>
      <c r="I11" s="2"/>
      <c r="J11" s="3"/>
    </row>
    <row r="12" spans="1:10" x14ac:dyDescent="0.2">
      <c r="A12" s="14"/>
      <c r="B12" s="2"/>
      <c r="C12" s="2"/>
      <c r="D12" s="62"/>
      <c r="E12" s="15"/>
      <c r="F12" s="15"/>
      <c r="G12" s="2"/>
      <c r="H12" s="2"/>
      <c r="I12" s="2"/>
      <c r="J12" s="3"/>
    </row>
    <row r="13" spans="1:10" x14ac:dyDescent="0.2">
      <c r="A13" s="14"/>
      <c r="B13" s="2" t="s">
        <v>165</v>
      </c>
      <c r="C13" s="2"/>
      <c r="D13" s="62"/>
      <c r="E13" s="15"/>
      <c r="F13" s="15"/>
      <c r="G13" s="2"/>
      <c r="H13" s="2"/>
      <c r="I13" s="2"/>
      <c r="J13" s="3"/>
    </row>
    <row r="14" spans="1:10" x14ac:dyDescent="0.2">
      <c r="A14" s="14"/>
      <c r="B14" s="2" t="s">
        <v>166</v>
      </c>
      <c r="C14" s="68">
        <v>5.0000000000000001E-3</v>
      </c>
      <c r="D14" s="67" t="s">
        <v>167</v>
      </c>
      <c r="E14" s="61"/>
      <c r="F14" s="61"/>
      <c r="G14" s="2"/>
      <c r="H14" s="2"/>
      <c r="I14" s="2"/>
      <c r="J14" s="3"/>
    </row>
    <row r="15" spans="1:10" x14ac:dyDescent="0.2">
      <c r="A15" s="14"/>
      <c r="B15" s="2"/>
      <c r="C15" s="2"/>
      <c r="D15" s="2"/>
      <c r="E15" s="2"/>
      <c r="F15" s="2"/>
      <c r="G15" s="2"/>
      <c r="H15" s="2"/>
      <c r="I15" s="2"/>
      <c r="J15" s="3"/>
    </row>
    <row r="16" spans="1:10" x14ac:dyDescent="0.2">
      <c r="A16" s="14"/>
      <c r="B16" s="2" t="s">
        <v>131</v>
      </c>
      <c r="C16" s="2"/>
      <c r="D16" s="2"/>
      <c r="E16" s="2"/>
      <c r="F16" s="2"/>
      <c r="G16" s="2"/>
      <c r="H16" s="2"/>
      <c r="I16" s="2"/>
      <c r="J16" s="3"/>
    </row>
    <row r="17" spans="1:10" x14ac:dyDescent="0.2">
      <c r="A17" s="14"/>
      <c r="B17" s="2"/>
      <c r="C17" s="2"/>
      <c r="D17" s="2"/>
      <c r="E17" s="2"/>
      <c r="F17" s="2"/>
      <c r="G17" s="2"/>
      <c r="H17" s="2"/>
      <c r="I17" s="2"/>
      <c r="J17" s="3"/>
    </row>
    <row r="18" spans="1:10" ht="46.5" customHeight="1" thickBot="1" x14ac:dyDescent="0.25">
      <c r="A18" s="14"/>
      <c r="B18" s="2"/>
      <c r="C18" s="2"/>
      <c r="D18" s="64" t="s">
        <v>132</v>
      </c>
      <c r="E18" s="39" t="s">
        <v>133</v>
      </c>
      <c r="F18" s="2"/>
      <c r="G18" s="2"/>
      <c r="H18" s="2"/>
      <c r="I18" s="2"/>
      <c r="J18" s="3"/>
    </row>
    <row r="19" spans="1:10" x14ac:dyDescent="0.2">
      <c r="A19" s="14"/>
      <c r="B19" s="2"/>
      <c r="C19" s="2"/>
      <c r="D19" s="63" t="s">
        <v>134</v>
      </c>
      <c r="E19" s="151">
        <v>1</v>
      </c>
      <c r="F19" s="2"/>
      <c r="G19" s="2"/>
      <c r="H19" s="2"/>
      <c r="I19" s="2"/>
      <c r="J19" s="3"/>
    </row>
    <row r="20" spans="1:10" x14ac:dyDescent="0.2">
      <c r="A20" s="14"/>
      <c r="B20" s="2"/>
      <c r="C20" s="2"/>
      <c r="D20" s="63" t="s">
        <v>135</v>
      </c>
      <c r="E20" s="151">
        <v>-1</v>
      </c>
      <c r="F20" s="2"/>
      <c r="G20" s="2"/>
      <c r="H20" s="2"/>
      <c r="I20" s="2"/>
      <c r="J20" s="3"/>
    </row>
    <row r="21" spans="1:10" x14ac:dyDescent="0.2">
      <c r="A21" s="14"/>
      <c r="B21" s="2"/>
      <c r="C21" s="2"/>
      <c r="D21" s="63" t="s">
        <v>136</v>
      </c>
      <c r="E21" s="51">
        <v>0.3</v>
      </c>
      <c r="F21" s="2"/>
      <c r="G21" s="2"/>
      <c r="H21" s="2"/>
      <c r="I21" s="2"/>
      <c r="J21" s="3"/>
    </row>
    <row r="22" spans="1:10" x14ac:dyDescent="0.2">
      <c r="A22" s="14"/>
      <c r="B22" s="2"/>
      <c r="C22" s="2"/>
      <c r="D22" s="63" t="s">
        <v>137</v>
      </c>
      <c r="E22" s="51">
        <v>0.25</v>
      </c>
      <c r="F22" s="2"/>
      <c r="G22" s="2"/>
      <c r="H22" s="2"/>
      <c r="I22" s="2"/>
      <c r="J22" s="3"/>
    </row>
    <row r="23" spans="1:10" x14ac:dyDescent="0.2">
      <c r="A23" s="14"/>
      <c r="B23" s="2"/>
      <c r="C23" s="2"/>
      <c r="D23" s="63" t="s">
        <v>138</v>
      </c>
      <c r="E23" s="51">
        <v>0.2</v>
      </c>
      <c r="F23" s="2"/>
      <c r="G23" s="2"/>
      <c r="H23" s="2"/>
      <c r="I23" s="2"/>
      <c r="J23" s="3"/>
    </row>
    <row r="24" spans="1:10" x14ac:dyDescent="0.2">
      <c r="A24" s="14"/>
      <c r="B24" s="2" t="s">
        <v>0</v>
      </c>
      <c r="C24" s="2"/>
      <c r="D24" s="2"/>
      <c r="E24" s="2"/>
      <c r="F24" s="2"/>
      <c r="G24" s="2"/>
      <c r="H24" s="2"/>
      <c r="I24" s="2"/>
      <c r="J24" s="3"/>
    </row>
    <row r="25" spans="1:10" x14ac:dyDescent="0.2">
      <c r="A25" s="14"/>
      <c r="B25" s="2" t="s">
        <v>139</v>
      </c>
      <c r="C25" s="2"/>
      <c r="D25" s="2"/>
      <c r="E25" s="2"/>
      <c r="F25" s="2"/>
      <c r="G25" s="2"/>
      <c r="H25" s="2"/>
      <c r="I25" s="2"/>
      <c r="J25" s="3"/>
    </row>
    <row r="26" spans="1:10" x14ac:dyDescent="0.2">
      <c r="A26" s="14"/>
      <c r="B26" s="2"/>
      <c r="C26" s="2"/>
      <c r="D26" s="2"/>
      <c r="E26" s="2"/>
      <c r="F26" s="2"/>
      <c r="G26" s="2"/>
      <c r="H26" s="2"/>
      <c r="I26" s="2"/>
      <c r="J26" s="3"/>
    </row>
    <row r="27" spans="1:10" x14ac:dyDescent="0.2">
      <c r="A27" s="14"/>
      <c r="B27" s="2" t="s">
        <v>1</v>
      </c>
      <c r="C27" s="2"/>
      <c r="D27" s="2"/>
      <c r="E27" s="2"/>
      <c r="F27" s="2"/>
      <c r="G27" s="2"/>
      <c r="H27" s="2"/>
      <c r="I27" s="2"/>
      <c r="J27" s="3"/>
    </row>
    <row r="28" spans="1:10" x14ac:dyDescent="0.2">
      <c r="A28" s="14"/>
      <c r="B28" s="2" t="s">
        <v>168</v>
      </c>
      <c r="C28" s="2"/>
      <c r="D28" s="2"/>
      <c r="E28" s="2"/>
      <c r="F28" s="2"/>
      <c r="G28" s="2"/>
      <c r="H28" s="2"/>
      <c r="I28" s="2"/>
      <c r="J28" s="3"/>
    </row>
    <row r="29" spans="1:10" x14ac:dyDescent="0.2">
      <c r="A29" s="14"/>
      <c r="B29" s="2" t="s">
        <v>169</v>
      </c>
      <c r="C29" s="2"/>
      <c r="D29" s="2"/>
      <c r="E29" s="2"/>
      <c r="F29" s="2"/>
      <c r="G29" s="2"/>
      <c r="H29" s="2"/>
      <c r="I29" s="2"/>
      <c r="J29" s="3"/>
    </row>
    <row r="30" spans="1:10" x14ac:dyDescent="0.2">
      <c r="A30" s="14"/>
      <c r="B30" s="2"/>
      <c r="C30" s="2"/>
      <c r="D30" s="2"/>
      <c r="E30" s="2"/>
      <c r="F30" s="2"/>
      <c r="G30" s="2"/>
      <c r="H30" s="2"/>
      <c r="I30" s="2"/>
      <c r="J30" s="3"/>
    </row>
    <row r="31" spans="1:10" ht="17" thickBot="1" x14ac:dyDescent="0.25">
      <c r="A31" s="5"/>
      <c r="B31" s="6"/>
      <c r="C31" s="7"/>
      <c r="D31" s="7"/>
      <c r="E31" s="7"/>
      <c r="F31" s="6"/>
      <c r="G31" s="6"/>
      <c r="H31" s="6"/>
      <c r="I31" s="6"/>
      <c r="J31" s="8"/>
    </row>
    <row r="32" spans="1:10" x14ac:dyDescent="0.2">
      <c r="A32" s="9"/>
      <c r="B32" s="9"/>
      <c r="C32" s="9"/>
      <c r="D32" s="9"/>
      <c r="E32" s="9"/>
      <c r="F32" s="9"/>
      <c r="G32" s="9"/>
      <c r="H32" s="9"/>
      <c r="I32" s="9"/>
    </row>
    <row r="33" spans="1:12" ht="19" x14ac:dyDescent="0.25">
      <c r="A33" s="10" t="s">
        <v>2</v>
      </c>
      <c r="B33" s="9"/>
      <c r="C33" s="9"/>
      <c r="D33" s="9"/>
      <c r="E33" s="9"/>
      <c r="F33" s="9"/>
      <c r="G33" s="9"/>
      <c r="H33" s="9"/>
      <c r="I33" s="9"/>
    </row>
    <row r="34" spans="1:12" x14ac:dyDescent="0.2">
      <c r="A34" s="17" t="s">
        <v>140</v>
      </c>
      <c r="B34" s="9"/>
      <c r="C34" s="12"/>
      <c r="D34" s="9"/>
      <c r="E34" s="9"/>
      <c r="F34" s="9"/>
      <c r="G34" s="9"/>
      <c r="H34" s="9"/>
      <c r="I34" s="9"/>
    </row>
    <row r="35" spans="1:12" x14ac:dyDescent="0.2">
      <c r="A35" s="9"/>
      <c r="B35" s="9"/>
      <c r="C35" s="9"/>
      <c r="D35" s="9"/>
      <c r="E35" s="9"/>
      <c r="F35" s="9"/>
      <c r="G35" s="9"/>
      <c r="H35" s="9"/>
      <c r="I35" s="9"/>
    </row>
    <row r="36" spans="1:12" x14ac:dyDescent="0.2">
      <c r="A36" s="9"/>
      <c r="B36" s="18" t="s">
        <v>141</v>
      </c>
      <c r="C36" s="9"/>
      <c r="D36" s="9"/>
      <c r="E36" s="9"/>
      <c r="F36" s="9"/>
      <c r="G36" s="9"/>
      <c r="H36" s="9"/>
      <c r="I36" s="9"/>
      <c r="L36" s="13"/>
    </row>
    <row r="37" spans="1:12" x14ac:dyDescent="0.2">
      <c r="A37" s="9"/>
      <c r="B37" s="9"/>
      <c r="C37" s="9"/>
      <c r="D37" s="9"/>
      <c r="E37" s="9"/>
      <c r="F37" s="9"/>
      <c r="G37" s="9"/>
      <c r="H37" s="9"/>
      <c r="I37" s="9"/>
      <c r="L37" s="13"/>
    </row>
    <row r="38" spans="1:12" x14ac:dyDescent="0.2">
      <c r="A38" s="9"/>
      <c r="B38" s="9"/>
      <c r="C38"/>
      <c r="D38" s="9"/>
      <c r="E38" s="9"/>
      <c r="F38" s="9"/>
      <c r="G38" s="9"/>
      <c r="H38" s="9"/>
      <c r="I38" s="9"/>
      <c r="L38" s="13"/>
    </row>
    <row r="39" spans="1:12" x14ac:dyDescent="0.2">
      <c r="A39" s="9"/>
      <c r="B39" s="9"/>
      <c r="C39" s="9"/>
      <c r="D39" s="9"/>
      <c r="E39" s="9"/>
      <c r="F39" s="9"/>
      <c r="G39" s="9"/>
      <c r="H39" s="9"/>
      <c r="I39" s="9"/>
      <c r="L39" s="13"/>
    </row>
    <row r="40" spans="1:12" x14ac:dyDescent="0.2">
      <c r="A40" s="9"/>
      <c r="B40" s="9"/>
      <c r="C40" s="9"/>
      <c r="D40" s="9"/>
      <c r="E40" s="9"/>
      <c r="F40" s="9"/>
      <c r="G40" s="9"/>
      <c r="H40" s="9"/>
      <c r="I40" s="9"/>
      <c r="L40" s="13"/>
    </row>
    <row r="41" spans="1:12" ht="17" x14ac:dyDescent="0.2">
      <c r="A41" s="9"/>
      <c r="B41" s="9"/>
      <c r="C41" s="140" t="s">
        <v>123</v>
      </c>
      <c r="D41" s="128" t="s">
        <v>142</v>
      </c>
      <c r="E41" s="9"/>
      <c r="F41" s="9"/>
      <c r="G41" s="9"/>
      <c r="H41" s="9"/>
      <c r="I41" s="9"/>
      <c r="L41" s="13"/>
    </row>
    <row r="42" spans="1:12" ht="18" thickBot="1" x14ac:dyDescent="0.25">
      <c r="A42" s="9"/>
      <c r="B42" s="9"/>
      <c r="C42" s="141"/>
      <c r="D42" s="126" t="s">
        <v>124</v>
      </c>
      <c r="E42" s="9"/>
      <c r="F42" s="9"/>
      <c r="G42" s="9"/>
      <c r="H42" s="9"/>
      <c r="I42" s="9"/>
      <c r="L42" s="13"/>
    </row>
    <row r="43" spans="1:12" ht="17" x14ac:dyDescent="0.2">
      <c r="A43" s="9"/>
      <c r="B43" s="9"/>
      <c r="C43" s="142" t="s">
        <v>126</v>
      </c>
      <c r="D43" s="128">
        <f>E7*F7</f>
        <v>5.0400000000000009</v>
      </c>
      <c r="E43" s="9"/>
      <c r="F43" s="9"/>
      <c r="G43" s="9"/>
      <c r="H43" s="9"/>
      <c r="I43" s="9"/>
      <c r="L43" s="13"/>
    </row>
    <row r="44" spans="1:12" ht="17" x14ac:dyDescent="0.2">
      <c r="A44" s="11"/>
      <c r="B44" s="9"/>
      <c r="C44" s="142" t="s">
        <v>127</v>
      </c>
      <c r="D44" s="128">
        <f>E8*F8</f>
        <v>7.8</v>
      </c>
      <c r="E44" s="9"/>
      <c r="F44" s="9"/>
      <c r="G44" s="9"/>
      <c r="H44" s="9"/>
      <c r="I44" s="9"/>
    </row>
    <row r="45" spans="1:12" x14ac:dyDescent="0.2">
      <c r="A45" s="9"/>
      <c r="B45" s="9"/>
      <c r="C45" s="138" t="s">
        <v>128</v>
      </c>
      <c r="D45" s="128">
        <f>E9*F9</f>
        <v>49.5</v>
      </c>
      <c r="E45" s="9"/>
      <c r="F45" s="9"/>
      <c r="G45" s="9"/>
      <c r="H45" s="9"/>
      <c r="I45" s="9"/>
    </row>
    <row r="46" spans="1:12" ht="17" x14ac:dyDescent="0.2">
      <c r="A46" s="9"/>
      <c r="B46" s="9"/>
      <c r="C46" s="142" t="s">
        <v>143</v>
      </c>
      <c r="D46" s="128">
        <f>E10*F10</f>
        <v>2.16</v>
      </c>
      <c r="E46" s="9"/>
      <c r="F46" s="9"/>
      <c r="G46" s="9"/>
      <c r="H46" s="9"/>
      <c r="I46" s="9"/>
    </row>
    <row r="47" spans="1:12" ht="17" x14ac:dyDescent="0.2">
      <c r="A47" s="9"/>
      <c r="B47" s="9"/>
      <c r="C47" s="142" t="s">
        <v>144</v>
      </c>
      <c r="D47" s="128">
        <f>E11*F11</f>
        <v>3.3</v>
      </c>
      <c r="E47" s="9"/>
      <c r="F47" s="9"/>
      <c r="G47" s="9"/>
      <c r="H47" s="9"/>
      <c r="I47" s="9"/>
    </row>
    <row r="48" spans="1:12" x14ac:dyDescent="0.2">
      <c r="A48" s="9"/>
      <c r="B48" s="9"/>
      <c r="C48" s="9"/>
      <c r="D48" s="9"/>
      <c r="E48" s="9"/>
      <c r="F48" s="9"/>
      <c r="G48" s="9"/>
      <c r="H48" s="9"/>
      <c r="I48" s="9"/>
    </row>
    <row r="49" spans="1:14" x14ac:dyDescent="0.2">
      <c r="A49" s="9"/>
      <c r="B49" s="18" t="s">
        <v>170</v>
      </c>
      <c r="C49" s="9"/>
      <c r="D49" s="9"/>
      <c r="E49" s="9"/>
      <c r="F49" s="9"/>
      <c r="G49" s="9"/>
      <c r="H49" s="9"/>
      <c r="I49" s="9"/>
    </row>
    <row r="50" spans="1:14" x14ac:dyDescent="0.2">
      <c r="A50" s="9"/>
      <c r="B50" s="18" t="s">
        <v>171</v>
      </c>
      <c r="C50" s="9"/>
      <c r="D50" s="9"/>
      <c r="E50" s="9"/>
      <c r="F50" s="9"/>
      <c r="G50" s="9"/>
      <c r="H50" s="9"/>
      <c r="I50" s="9"/>
    </row>
    <row r="51" spans="1:14" x14ac:dyDescent="0.2">
      <c r="A51" s="9"/>
      <c r="B51" s="9"/>
      <c r="C51" s="9"/>
      <c r="D51" s="9"/>
      <c r="E51" s="9"/>
      <c r="F51" s="9"/>
      <c r="G51" s="9"/>
      <c r="H51" s="9"/>
      <c r="I51" s="9"/>
    </row>
    <row r="52" spans="1:14" ht="17" thickBot="1" x14ac:dyDescent="0.25">
      <c r="A52" s="9"/>
      <c r="C52" s="65"/>
      <c r="D52" s="125" t="s">
        <v>132</v>
      </c>
      <c r="E52" s="137" t="s">
        <v>204</v>
      </c>
      <c r="F52" s="9"/>
      <c r="G52" s="9"/>
      <c r="H52" s="9"/>
      <c r="I52" s="9"/>
    </row>
    <row r="53" spans="1:14" x14ac:dyDescent="0.2">
      <c r="A53" s="9"/>
      <c r="C53" s="9"/>
      <c r="D53" s="138" t="s">
        <v>134</v>
      </c>
      <c r="E53" s="139">
        <f>E19</f>
        <v>1</v>
      </c>
      <c r="F53" s="9"/>
      <c r="G53" s="9"/>
      <c r="H53" s="9"/>
      <c r="I53" s="9"/>
    </row>
    <row r="54" spans="1:14" x14ac:dyDescent="0.2">
      <c r="A54" s="9"/>
      <c r="C54" s="9"/>
      <c r="D54" s="138" t="s">
        <v>135</v>
      </c>
      <c r="E54" s="139">
        <f>-E20</f>
        <v>1</v>
      </c>
      <c r="F54" s="9" t="s">
        <v>178</v>
      </c>
      <c r="G54" s="9"/>
      <c r="H54" s="9"/>
      <c r="I54" s="9"/>
    </row>
    <row r="55" spans="1:14" x14ac:dyDescent="0.2">
      <c r="A55" s="11"/>
      <c r="C55" s="9"/>
      <c r="D55" s="138" t="s">
        <v>136</v>
      </c>
      <c r="E55" s="139">
        <f t="shared" ref="E55" si="0">E21</f>
        <v>0.3</v>
      </c>
      <c r="F55" s="9"/>
      <c r="G55" s="9"/>
      <c r="H55" s="9"/>
      <c r="I55" s="9"/>
    </row>
    <row r="56" spans="1:14" x14ac:dyDescent="0.2">
      <c r="A56" s="9"/>
      <c r="C56" s="9"/>
      <c r="D56" s="138" t="s">
        <v>137</v>
      </c>
      <c r="E56" s="139">
        <f>-E22</f>
        <v>-0.25</v>
      </c>
      <c r="F56" s="9" t="s">
        <v>178</v>
      </c>
      <c r="G56" s="9"/>
      <c r="H56" s="9"/>
      <c r="I56" s="9"/>
      <c r="L56" s="9"/>
      <c r="M56" s="12"/>
      <c r="N56" s="9"/>
    </row>
    <row r="57" spans="1:14" x14ac:dyDescent="0.2">
      <c r="A57" s="9"/>
      <c r="C57" s="9"/>
      <c r="D57" s="138" t="s">
        <v>138</v>
      </c>
      <c r="E57" s="139">
        <f>-E23</f>
        <v>-0.2</v>
      </c>
      <c r="F57" s="9" t="s">
        <v>178</v>
      </c>
      <c r="G57" s="9"/>
      <c r="H57" s="9"/>
      <c r="I57" s="9"/>
      <c r="L57" s="13"/>
      <c r="M57" s="13"/>
      <c r="N57" s="13"/>
    </row>
    <row r="58" spans="1:14" x14ac:dyDescent="0.2">
      <c r="A58" s="9"/>
      <c r="B58" s="9"/>
      <c r="C58" s="9"/>
      <c r="D58" s="9"/>
      <c r="E58" s="9"/>
      <c r="F58" s="9"/>
      <c r="G58" s="9"/>
      <c r="H58" s="9"/>
      <c r="I58" s="9"/>
      <c r="L58" s="13"/>
      <c r="M58" s="13"/>
      <c r="N58" s="13"/>
    </row>
    <row r="59" spans="1:14" x14ac:dyDescent="0.2">
      <c r="A59" s="9"/>
      <c r="B59" s="18" t="s">
        <v>172</v>
      </c>
      <c r="C59" s="9"/>
      <c r="D59" s="9"/>
      <c r="E59" s="9"/>
      <c r="F59" s="9"/>
      <c r="G59" s="9"/>
      <c r="H59" s="9"/>
      <c r="I59" s="9"/>
      <c r="L59" s="13"/>
      <c r="M59" s="13"/>
      <c r="N59" s="13"/>
    </row>
    <row r="60" spans="1:14" x14ac:dyDescent="0.2">
      <c r="A60" s="9"/>
      <c r="B60" s="18" t="s">
        <v>173</v>
      </c>
      <c r="C60" s="9"/>
      <c r="D60" s="9"/>
      <c r="E60" s="9"/>
      <c r="F60" s="9"/>
      <c r="G60" s="9"/>
      <c r="H60" s="9"/>
      <c r="I60" s="9"/>
      <c r="L60" s="13"/>
      <c r="M60" s="13"/>
      <c r="N60" s="13"/>
    </row>
    <row r="61" spans="1:14" x14ac:dyDescent="0.2">
      <c r="A61" s="9"/>
      <c r="B61" s="9"/>
      <c r="C61" s="9"/>
      <c r="D61" s="9"/>
      <c r="E61" s="9"/>
      <c r="F61" s="9"/>
      <c r="G61" s="9"/>
      <c r="H61" s="9"/>
      <c r="I61" s="9"/>
      <c r="L61" s="13"/>
      <c r="M61" s="13"/>
      <c r="N61" s="13"/>
    </row>
    <row r="62" spans="1:14" x14ac:dyDescent="0.2">
      <c r="A62" s="9"/>
      <c r="B62" s="9"/>
      <c r="C62"/>
      <c r="D62" s="9"/>
      <c r="E62" s="9"/>
      <c r="F62" s="9"/>
      <c r="G62" s="9"/>
      <c r="H62" s="9"/>
      <c r="I62" s="9"/>
      <c r="L62" s="13"/>
      <c r="M62" s="13"/>
      <c r="N62" s="13"/>
    </row>
    <row r="63" spans="1:14" x14ac:dyDescent="0.2">
      <c r="A63" s="9"/>
      <c r="B63" s="9"/>
      <c r="C63" s="9"/>
      <c r="D63" s="9"/>
      <c r="E63" s="9"/>
      <c r="F63" s="9"/>
      <c r="G63" s="9"/>
      <c r="H63" s="9"/>
      <c r="I63" s="9"/>
      <c r="L63" s="13"/>
      <c r="M63" s="13"/>
      <c r="N63" s="13"/>
    </row>
    <row r="64" spans="1:14" x14ac:dyDescent="0.2">
      <c r="A64" s="9"/>
      <c r="B64" s="9"/>
      <c r="C64" s="9"/>
      <c r="D64" s="9"/>
      <c r="E64" s="9"/>
      <c r="F64" s="9"/>
      <c r="G64" s="9"/>
      <c r="H64" s="9"/>
      <c r="I64" s="9"/>
      <c r="L64" s="13"/>
      <c r="M64" s="13"/>
      <c r="N64" s="13"/>
    </row>
    <row r="65" spans="1:14" ht="17" thickBot="1" x14ac:dyDescent="0.25">
      <c r="A65" s="9"/>
      <c r="B65" s="9"/>
      <c r="C65" s="9"/>
      <c r="D65" s="9"/>
      <c r="E65" s="9"/>
      <c r="F65" s="9"/>
      <c r="G65" s="9"/>
      <c r="H65" s="9"/>
      <c r="I65" s="9"/>
      <c r="L65" s="13"/>
      <c r="M65" s="13"/>
      <c r="N65" s="13"/>
    </row>
    <row r="66" spans="1:14" ht="17" thickBot="1" x14ac:dyDescent="0.25">
      <c r="A66" s="9"/>
      <c r="B66" s="9"/>
      <c r="C66" s="22" t="s">
        <v>68</v>
      </c>
      <c r="D66" s="58">
        <f>SQRT(SUMSQ(D43:D47)+2*(E53*D43*D47+E54*D45*D47+E55*D43*D44+E56*D44*D45+E57*D44*D46))</f>
        <v>52.304963435605224</v>
      </c>
      <c r="E66" s="21" t="s">
        <v>124</v>
      </c>
      <c r="F66" s="9"/>
      <c r="G66" s="9"/>
      <c r="H66" s="9"/>
      <c r="I66" s="9"/>
      <c r="L66" s="9"/>
      <c r="M66" s="12"/>
      <c r="N66" s="9"/>
    </row>
    <row r="67" spans="1:14" x14ac:dyDescent="0.2">
      <c r="A67" s="9"/>
      <c r="B67" s="9"/>
      <c r="C67" s="47"/>
      <c r="D67" s="70"/>
      <c r="E67" s="21"/>
      <c r="F67" s="9"/>
      <c r="G67" s="9"/>
      <c r="H67" s="9"/>
      <c r="I67" s="9"/>
      <c r="L67" s="9"/>
      <c r="M67" s="12"/>
      <c r="N67" s="9"/>
    </row>
    <row r="68" spans="1:14" x14ac:dyDescent="0.2">
      <c r="A68" s="9"/>
      <c r="B68" s="9"/>
      <c r="C68" s="9"/>
      <c r="D68" s="9"/>
      <c r="E68" s="9"/>
      <c r="F68" s="9"/>
      <c r="G68" s="9"/>
      <c r="H68" s="9"/>
      <c r="I68" s="9"/>
      <c r="L68" s="13"/>
      <c r="M68" s="13"/>
      <c r="N68" s="13"/>
    </row>
    <row r="69" spans="1:14" x14ac:dyDescent="0.2">
      <c r="A69" s="17" t="s">
        <v>145</v>
      </c>
      <c r="B69" s="9"/>
      <c r="C69" s="9"/>
      <c r="D69" s="9"/>
      <c r="E69" s="9"/>
      <c r="F69" s="9"/>
      <c r="G69" s="9"/>
      <c r="H69" s="9"/>
      <c r="I69" s="9"/>
      <c r="L69" s="13"/>
      <c r="M69" s="13"/>
      <c r="N69" s="13"/>
    </row>
    <row r="70" spans="1:14" x14ac:dyDescent="0.2">
      <c r="A70" s="9"/>
      <c r="B70" s="9"/>
      <c r="C70" s="9"/>
      <c r="D70" s="9"/>
      <c r="E70" s="9"/>
      <c r="F70" s="9"/>
      <c r="G70" s="9"/>
      <c r="H70" s="9"/>
      <c r="I70" s="9"/>
      <c r="L70" s="13"/>
      <c r="M70" s="13"/>
      <c r="N70" s="13"/>
    </row>
    <row r="71" spans="1:14" x14ac:dyDescent="0.2">
      <c r="A71" s="9"/>
      <c r="B71" s="18" t="s">
        <v>174</v>
      </c>
      <c r="C71" s="9"/>
      <c r="D71" s="9"/>
      <c r="E71" s="9"/>
      <c r="F71" s="9"/>
      <c r="G71" s="9"/>
      <c r="H71" s="9"/>
      <c r="I71" s="9"/>
      <c r="L71" s="13"/>
      <c r="M71" s="13"/>
      <c r="N71" s="13"/>
    </row>
    <row r="72" spans="1:14" x14ac:dyDescent="0.2">
      <c r="A72" s="9"/>
      <c r="B72" s="18" t="s">
        <v>175</v>
      </c>
      <c r="C72" s="9"/>
      <c r="D72" s="9"/>
      <c r="E72" s="9"/>
      <c r="F72" s="9"/>
      <c r="G72" s="9"/>
      <c r="H72" s="9"/>
      <c r="I72" s="9"/>
      <c r="L72" s="13"/>
      <c r="M72" s="13"/>
      <c r="N72" s="13"/>
    </row>
    <row r="73" spans="1:14" x14ac:dyDescent="0.2">
      <c r="A73" s="9"/>
      <c r="B73" s="9"/>
      <c r="C73" s="9"/>
      <c r="D73" s="9"/>
      <c r="E73" s="9"/>
      <c r="F73" s="9"/>
      <c r="G73" s="9"/>
      <c r="H73" s="9"/>
      <c r="I73" s="9"/>
      <c r="L73" s="13"/>
      <c r="M73" s="13"/>
      <c r="N73" s="13"/>
    </row>
    <row r="74" spans="1:14" x14ac:dyDescent="0.2">
      <c r="A74" s="9"/>
      <c r="B74" s="9" t="s">
        <v>146</v>
      </c>
      <c r="C74" s="9"/>
      <c r="D74" s="9"/>
      <c r="E74" s="9"/>
      <c r="F74" s="9"/>
      <c r="G74" s="9"/>
      <c r="H74" s="9"/>
      <c r="I74" s="9"/>
      <c r="L74" s="13"/>
      <c r="M74" s="13"/>
      <c r="N74" s="13"/>
    </row>
    <row r="75" spans="1:14" x14ac:dyDescent="0.2">
      <c r="A75" s="9"/>
      <c r="B75" s="9"/>
      <c r="C75" s="9"/>
      <c r="D75" s="9"/>
      <c r="E75" s="9"/>
      <c r="F75" s="9"/>
      <c r="G75" s="9"/>
      <c r="H75" s="9"/>
      <c r="I75" s="9"/>
      <c r="L75" s="13"/>
      <c r="M75" s="13"/>
      <c r="N75" s="13"/>
    </row>
    <row r="76" spans="1:14" x14ac:dyDescent="0.2">
      <c r="A76" s="9"/>
      <c r="B76" s="9"/>
      <c r="C76" s="9"/>
      <c r="D76"/>
      <c r="E76" s="9"/>
      <c r="F76" s="9"/>
      <c r="G76" s="9"/>
      <c r="H76" s="9"/>
      <c r="I76" s="9"/>
      <c r="L76" s="13"/>
      <c r="M76" s="13"/>
      <c r="N76" s="13"/>
    </row>
    <row r="77" spans="1:14" x14ac:dyDescent="0.2">
      <c r="A77" s="9"/>
      <c r="B77" s="9"/>
      <c r="C77" s="9"/>
      <c r="D77" s="9"/>
      <c r="E77" s="9"/>
      <c r="F77" s="9"/>
      <c r="G77" s="9"/>
      <c r="H77" s="9"/>
      <c r="I77" s="9"/>
      <c r="L77" s="13"/>
      <c r="M77" s="13"/>
      <c r="N77" s="13"/>
    </row>
    <row r="78" spans="1:14" ht="17" thickBot="1" x14ac:dyDescent="0.25">
      <c r="A78" s="9"/>
      <c r="B78" s="9"/>
      <c r="C78" s="9"/>
      <c r="D78" s="9"/>
      <c r="E78" s="9"/>
      <c r="F78" s="9"/>
      <c r="G78" s="9"/>
      <c r="H78" s="9"/>
      <c r="I78" s="9"/>
      <c r="L78" s="9"/>
      <c r="M78" s="12"/>
      <c r="N78" s="9"/>
    </row>
    <row r="79" spans="1:14" ht="17" thickBot="1" x14ac:dyDescent="0.25">
      <c r="A79" s="9"/>
      <c r="B79" s="9"/>
      <c r="C79" s="22" t="s">
        <v>68</v>
      </c>
      <c r="D79" s="23">
        <f>SUM(D43:D47)</f>
        <v>67.8</v>
      </c>
      <c r="E79" s="21" t="s">
        <v>124</v>
      </c>
      <c r="F79" s="9"/>
      <c r="G79" s="9"/>
      <c r="H79" s="9"/>
      <c r="I79" s="9"/>
      <c r="L79" s="13"/>
      <c r="M79" s="13"/>
      <c r="N79" s="13"/>
    </row>
    <row r="80" spans="1:14" s="71" customFormat="1" x14ac:dyDescent="0.2">
      <c r="A80" s="73"/>
      <c r="B80" s="73"/>
      <c r="C80" s="47" t="s">
        <v>211</v>
      </c>
      <c r="D80" s="154">
        <f>D66-D79</f>
        <v>-15.495036564394773</v>
      </c>
      <c r="E80" s="76"/>
      <c r="F80" s="73"/>
      <c r="G80" s="73"/>
      <c r="H80" s="73"/>
      <c r="I80" s="73"/>
      <c r="L80" s="72"/>
      <c r="M80" s="72"/>
      <c r="N80" s="72"/>
    </row>
    <row r="81" spans="1:14" s="71" customFormat="1" x14ac:dyDescent="0.2">
      <c r="A81" s="73"/>
      <c r="B81" s="73"/>
      <c r="C81" s="47"/>
      <c r="D81" s="154"/>
      <c r="E81" s="76"/>
      <c r="F81" s="73"/>
      <c r="G81" s="73"/>
      <c r="H81" s="73"/>
      <c r="I81" s="73"/>
      <c r="L81" s="72"/>
      <c r="M81" s="72"/>
      <c r="N81" s="72"/>
    </row>
    <row r="82" spans="1:14" x14ac:dyDescent="0.2">
      <c r="A82" s="9"/>
      <c r="B82" s="9" t="s">
        <v>179</v>
      </c>
      <c r="D82" s="9"/>
      <c r="E82" s="9"/>
      <c r="F82" s="9"/>
      <c r="G82" s="9"/>
      <c r="H82" s="9"/>
      <c r="I82" s="9"/>
      <c r="L82" s="13"/>
      <c r="M82" s="13"/>
      <c r="N82" s="13"/>
    </row>
    <row r="83" spans="1:14" x14ac:dyDescent="0.2">
      <c r="A83" s="9"/>
      <c r="B83" s="9"/>
      <c r="C83" s="9"/>
      <c r="D83" s="152"/>
      <c r="E83" s="9"/>
      <c r="F83" s="9"/>
      <c r="G83" s="9"/>
      <c r="H83" s="9"/>
      <c r="I83" s="9"/>
      <c r="L83" s="13"/>
      <c r="M83" s="13"/>
      <c r="N83" s="13"/>
    </row>
    <row r="84" spans="1:14" x14ac:dyDescent="0.2">
      <c r="A84" s="9"/>
      <c r="B84" s="18" t="s">
        <v>176</v>
      </c>
      <c r="C84" s="9"/>
      <c r="D84" s="9"/>
      <c r="E84" s="9"/>
      <c r="F84" s="9"/>
      <c r="G84" s="9"/>
      <c r="H84" s="9"/>
      <c r="I84" s="9"/>
      <c r="L84" s="13"/>
      <c r="M84" s="13"/>
      <c r="N84" s="13"/>
    </row>
    <row r="85" spans="1:14" x14ac:dyDescent="0.2">
      <c r="A85" s="9"/>
      <c r="B85" s="18" t="s">
        <v>177</v>
      </c>
      <c r="C85" s="9"/>
      <c r="D85" s="9"/>
      <c r="E85" s="9"/>
      <c r="F85" s="9"/>
      <c r="G85" s="9"/>
      <c r="H85" s="9"/>
      <c r="I85" s="9"/>
      <c r="L85" s="13"/>
      <c r="M85" s="13"/>
      <c r="N85" s="13"/>
    </row>
    <row r="86" spans="1:14" x14ac:dyDescent="0.2">
      <c r="A86" s="9"/>
      <c r="B86" s="9"/>
      <c r="C86" s="9"/>
      <c r="D86" s="9"/>
      <c r="E86" s="9"/>
      <c r="F86" s="9"/>
      <c r="G86" s="9"/>
      <c r="H86" s="9"/>
      <c r="I86" s="9"/>
      <c r="L86" s="13"/>
      <c r="M86" s="13"/>
      <c r="N86" s="13"/>
    </row>
    <row r="87" spans="1:14" x14ac:dyDescent="0.2">
      <c r="A87" s="9"/>
      <c r="B87" s="9" t="s">
        <v>147</v>
      </c>
      <c r="C87" s="9"/>
      <c r="D87" s="9"/>
      <c r="E87" s="9"/>
      <c r="F87" s="9"/>
      <c r="G87" s="9"/>
      <c r="H87" s="9"/>
      <c r="I87" s="9"/>
      <c r="L87" s="13"/>
      <c r="M87" s="13"/>
      <c r="N87" s="13"/>
    </row>
    <row r="88" spans="1:14" x14ac:dyDescent="0.2">
      <c r="A88" s="9"/>
      <c r="B88" s="9"/>
      <c r="C88" s="9"/>
      <c r="D88" s="9"/>
      <c r="E88" s="9"/>
      <c r="F88" s="9"/>
      <c r="G88" s="9"/>
      <c r="H88" s="9"/>
      <c r="I88" s="9"/>
      <c r="L88" s="13"/>
      <c r="M88" s="13"/>
      <c r="N88" s="13"/>
    </row>
    <row r="89" spans="1:14" x14ac:dyDescent="0.2">
      <c r="A89" s="9"/>
      <c r="B89" s="9"/>
      <c r="C89"/>
      <c r="D89" s="9"/>
      <c r="E89" s="9"/>
      <c r="F89" s="9"/>
      <c r="G89" s="9"/>
      <c r="H89" s="9"/>
      <c r="I89" s="9"/>
      <c r="L89" s="13"/>
      <c r="M89" s="13"/>
      <c r="N89" s="13"/>
    </row>
    <row r="90" spans="1:14" x14ac:dyDescent="0.2">
      <c r="A90" s="9"/>
      <c r="B90" s="9"/>
      <c r="C90" s="9"/>
      <c r="D90" s="9"/>
      <c r="E90" s="9"/>
      <c r="F90" s="9"/>
      <c r="G90" s="9"/>
      <c r="H90" s="9"/>
      <c r="I90" s="9"/>
      <c r="L90" s="13"/>
      <c r="M90" s="13"/>
      <c r="N90" s="13"/>
    </row>
    <row r="91" spans="1:14" x14ac:dyDescent="0.2">
      <c r="A91" s="9"/>
      <c r="B91" s="9"/>
      <c r="C91" s="9"/>
      <c r="D91" s="9"/>
      <c r="E91" s="9"/>
      <c r="F91" s="9"/>
      <c r="G91" s="9"/>
      <c r="H91" s="9"/>
      <c r="I91" s="9"/>
      <c r="L91" s="9"/>
      <c r="M91" s="12"/>
      <c r="N91" s="9"/>
    </row>
    <row r="92" spans="1:14" ht="17" thickBot="1" x14ac:dyDescent="0.25">
      <c r="A92" s="9"/>
      <c r="B92" s="9"/>
      <c r="C92" s="9"/>
      <c r="D92" s="9"/>
      <c r="E92" s="9"/>
      <c r="F92" s="9"/>
      <c r="G92" s="9"/>
      <c r="H92" s="9"/>
      <c r="I92" s="9"/>
      <c r="L92" s="13"/>
      <c r="M92" s="13"/>
      <c r="N92" s="13"/>
    </row>
    <row r="93" spans="1:14" ht="17" thickBot="1" x14ac:dyDescent="0.25">
      <c r="A93" s="9"/>
      <c r="B93" s="9"/>
      <c r="C93" s="22" t="s">
        <v>68</v>
      </c>
      <c r="D93" s="69">
        <f>SQRT(D43^2+D44^2+D45^2+D46^2+D47^2)</f>
        <v>50.517790925573927</v>
      </c>
      <c r="F93" s="9"/>
      <c r="G93" s="9"/>
      <c r="H93" s="9"/>
      <c r="I93" s="9"/>
      <c r="L93" s="13"/>
      <c r="M93" s="13"/>
      <c r="N93" s="13"/>
    </row>
    <row r="94" spans="1:14" s="71" customFormat="1" x14ac:dyDescent="0.2">
      <c r="A94" s="73"/>
      <c r="B94" s="73"/>
      <c r="C94" s="47" t="s">
        <v>211</v>
      </c>
      <c r="D94" s="154">
        <f>D66-D93</f>
        <v>1.7871725100312972</v>
      </c>
      <c r="E94" s="73"/>
      <c r="F94" s="73"/>
      <c r="G94" s="73"/>
      <c r="H94" s="73"/>
      <c r="I94" s="73"/>
      <c r="L94" s="72"/>
      <c r="M94" s="72"/>
      <c r="N94" s="72"/>
    </row>
    <row r="95" spans="1:14" s="71" customFormat="1" x14ac:dyDescent="0.2">
      <c r="A95" s="73"/>
      <c r="B95" s="73"/>
      <c r="C95" s="47"/>
      <c r="D95" s="153"/>
      <c r="E95" s="73"/>
      <c r="F95" s="73"/>
      <c r="G95" s="73"/>
      <c r="H95" s="73"/>
      <c r="I95" s="73"/>
      <c r="L95" s="72"/>
      <c r="M95" s="72"/>
      <c r="N95" s="72"/>
    </row>
    <row r="96" spans="1:14" x14ac:dyDescent="0.2">
      <c r="A96" s="9"/>
      <c r="B96" s="9" t="s">
        <v>180</v>
      </c>
      <c r="C96" s="9"/>
      <c r="D96" s="9"/>
      <c r="E96" s="9"/>
      <c r="F96" s="9"/>
      <c r="G96" s="9"/>
      <c r="H96" s="9"/>
      <c r="I96" s="9"/>
      <c r="L96" s="13"/>
      <c r="M96" s="13"/>
      <c r="N96" s="13"/>
    </row>
    <row r="97" spans="1:65" x14ac:dyDescent="0.2">
      <c r="A97" s="9"/>
      <c r="B97" s="9"/>
      <c r="C97" s="9"/>
      <c r="D97" s="9"/>
      <c r="E97" s="9"/>
      <c r="F97" s="9"/>
      <c r="G97" s="9"/>
      <c r="H97" s="9"/>
      <c r="I97" s="9"/>
      <c r="L97" s="13"/>
      <c r="M97" s="13"/>
      <c r="N97" s="13"/>
    </row>
    <row r="98" spans="1:65" x14ac:dyDescent="0.2">
      <c r="A98" s="9"/>
      <c r="B98" s="9"/>
      <c r="C98" s="9"/>
      <c r="D98" s="9"/>
      <c r="E98" s="9"/>
      <c r="F98" s="9"/>
      <c r="G98" s="9"/>
      <c r="H98" s="9"/>
      <c r="I98" s="9"/>
      <c r="L98" s="13"/>
      <c r="M98" s="13"/>
      <c r="N98" s="13"/>
    </row>
    <row r="99" spans="1:65" x14ac:dyDescent="0.2">
      <c r="A99" s="9"/>
      <c r="B99" s="9"/>
      <c r="C99" s="9"/>
      <c r="D99" s="9"/>
      <c r="E99" s="9"/>
      <c r="F99" s="9"/>
      <c r="G99" s="9"/>
      <c r="H99" s="9"/>
      <c r="I99" s="9"/>
      <c r="L99" s="13"/>
      <c r="M99" s="13"/>
      <c r="N99" s="13"/>
    </row>
    <row r="100" spans="1:65" x14ac:dyDescent="0.2">
      <c r="A100" s="9"/>
      <c r="B100" s="9"/>
      <c r="C100" s="9"/>
      <c r="D100" s="9"/>
      <c r="E100" s="9"/>
      <c r="F100" s="9"/>
      <c r="G100" s="9"/>
      <c r="H100" s="9"/>
      <c r="I100" s="9"/>
      <c r="L100" s="13"/>
      <c r="M100" s="13"/>
      <c r="N100" s="13"/>
    </row>
    <row r="101" spans="1:65" x14ac:dyDescent="0.2">
      <c r="A101" s="9"/>
      <c r="B101" s="9"/>
      <c r="C101" s="9"/>
      <c r="D101" s="9"/>
      <c r="E101" s="9"/>
      <c r="F101" s="9"/>
      <c r="G101" s="9"/>
      <c r="H101" s="9"/>
      <c r="I101" s="9"/>
      <c r="L101" s="13"/>
      <c r="M101" s="13"/>
      <c r="N101" s="13"/>
    </row>
    <row r="102" spans="1:65" x14ac:dyDescent="0.2">
      <c r="A102" s="9"/>
      <c r="B102" s="9"/>
      <c r="C102" s="9"/>
      <c r="D102" s="9"/>
      <c r="E102" s="9"/>
      <c r="F102" s="9"/>
      <c r="G102" s="9"/>
      <c r="H102" s="9"/>
      <c r="I102" s="9"/>
      <c r="L102" s="9"/>
      <c r="M102" s="12"/>
      <c r="N102" s="9"/>
    </row>
    <row r="103" spans="1:65" x14ac:dyDescent="0.2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</row>
    <row r="104" spans="1:65" x14ac:dyDescent="0.2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</row>
    <row r="105" spans="1:65" x14ac:dyDescent="0.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</row>
    <row r="106" spans="1:65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</row>
    <row r="107" spans="1:65" x14ac:dyDescent="0.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</row>
    <row r="108" spans="1:65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</row>
    <row r="109" spans="1:65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</row>
    <row r="110" spans="1:65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</row>
    <row r="111" spans="1:65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</row>
    <row r="112" spans="1:65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</row>
    <row r="113" spans="1:65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</row>
    <row r="114" spans="1:65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</row>
    <row r="115" spans="1:65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</row>
    <row r="116" spans="1:65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</row>
    <row r="117" spans="1:65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</row>
    <row r="118" spans="1:65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</row>
    <row r="119" spans="1:65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</row>
    <row r="120" spans="1:65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</row>
    <row r="121" spans="1:65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</row>
    <row r="122" spans="1:65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</row>
    <row r="123" spans="1:65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</row>
    <row r="124" spans="1:65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</row>
    <row r="125" spans="1:65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</row>
    <row r="126" spans="1:65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</row>
    <row r="127" spans="1:65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</row>
    <row r="128" spans="1:65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</row>
    <row r="129" spans="1:65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</row>
    <row r="130" spans="1:65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</row>
    <row r="131" spans="1:65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</row>
    <row r="132" spans="1:65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</row>
    <row r="133" spans="1:65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</row>
    <row r="134" spans="1:65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</row>
    <row r="135" spans="1:65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</row>
    <row r="136" spans="1:65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</row>
    <row r="137" spans="1:65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</row>
    <row r="138" spans="1:65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</row>
    <row r="139" spans="1:65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</row>
    <row r="140" spans="1:65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</row>
    <row r="141" spans="1:65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</row>
    <row r="142" spans="1:65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</row>
    <row r="143" spans="1:65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</row>
    <row r="144" spans="1:65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</row>
    <row r="145" spans="1:65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</row>
    <row r="146" spans="1:65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</row>
    <row r="147" spans="1:65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</row>
    <row r="148" spans="1:65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</row>
    <row r="149" spans="1:65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</row>
    <row r="150" spans="1:65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</row>
    <row r="151" spans="1:65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</row>
    <row r="152" spans="1:65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</row>
    <row r="153" spans="1:65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</row>
    <row r="154" spans="1:65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</row>
    <row r="155" spans="1:65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</row>
    <row r="156" spans="1:65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</row>
    <row r="157" spans="1:65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</row>
    <row r="158" spans="1:65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</row>
    <row r="159" spans="1:65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</row>
    <row r="160" spans="1:65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</row>
    <row r="161" spans="1:65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</row>
    <row r="162" spans="1:65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</row>
    <row r="163" spans="1:65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</row>
    <row r="164" spans="1:65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</row>
    <row r="165" spans="1:65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</row>
    <row r="166" spans="1:65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</row>
    <row r="167" spans="1:65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</row>
    <row r="168" spans="1:65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</row>
    <row r="169" spans="1:65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</row>
    <row r="170" spans="1:65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</row>
    <row r="171" spans="1:65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</row>
    <row r="172" spans="1:65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</row>
    <row r="173" spans="1:65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</row>
    <row r="174" spans="1:65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</row>
    <row r="175" spans="1:65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</row>
    <row r="176" spans="1:65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</row>
    <row r="177" spans="1:65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</row>
    <row r="178" spans="1:65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</row>
    <row r="179" spans="1:65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</row>
    <row r="180" spans="1:65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</row>
    <row r="181" spans="1:65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</row>
    <row r="182" spans="1:65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</row>
    <row r="183" spans="1:65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</row>
    <row r="184" spans="1:65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</row>
    <row r="185" spans="1:65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</row>
    <row r="186" spans="1:65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</row>
    <row r="187" spans="1:65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</row>
    <row r="188" spans="1:65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</row>
    <row r="189" spans="1:65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</row>
    <row r="190" spans="1:65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</row>
    <row r="191" spans="1:65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</row>
    <row r="192" spans="1:65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</row>
    <row r="193" spans="1:65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</row>
    <row r="194" spans="1:65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</row>
    <row r="195" spans="1:65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</row>
    <row r="196" spans="1:65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</row>
    <row r="197" spans="1:65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</row>
    <row r="198" spans="1:65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</row>
    <row r="199" spans="1:65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</row>
    <row r="200" spans="1:65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</row>
    <row r="201" spans="1:65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</row>
    <row r="202" spans="1:65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</row>
    <row r="203" spans="1:65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</row>
    <row r="204" spans="1:65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</row>
  </sheetData>
  <mergeCells count="3">
    <mergeCell ref="D5:D6"/>
    <mergeCell ref="F5:F6"/>
    <mergeCell ref="C41:C42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DSMT4" shapeId="5121" r:id="rId3">
          <objectPr defaultSize="0" autoPict="0" altText="" r:id="rId4">
            <anchor moveWithCells="1" sizeWithCells="1">
              <from>
                <xdr:col>2</xdr:col>
                <xdr:colOff>38100</xdr:colOff>
                <xdr:row>36</xdr:row>
                <xdr:rowOff>25400</xdr:rowOff>
              </from>
              <to>
                <xdr:col>4</xdr:col>
                <xdr:colOff>647700</xdr:colOff>
                <xdr:row>39</xdr:row>
                <xdr:rowOff>38100</xdr:rowOff>
              </to>
            </anchor>
          </objectPr>
        </oleObject>
      </mc:Choice>
      <mc:Fallback>
        <oleObject progId="Equation.DSMT4" shapeId="5121" r:id="rId3"/>
      </mc:Fallback>
    </mc:AlternateContent>
    <mc:AlternateContent xmlns:mc="http://schemas.openxmlformats.org/markup-compatibility/2006">
      <mc:Choice Requires="x14">
        <oleObject progId="Equation.DSMT4" shapeId="5123" r:id="rId5">
          <objectPr defaultSize="0" altText="" r:id="rId6">
            <anchor moveWithCells="1" sizeWithCells="1">
              <from>
                <xdr:col>1</xdr:col>
                <xdr:colOff>812800</xdr:colOff>
                <xdr:row>60</xdr:row>
                <xdr:rowOff>76200</xdr:rowOff>
              </from>
              <to>
                <xdr:col>5</xdr:col>
                <xdr:colOff>444500</xdr:colOff>
                <xdr:row>64</xdr:row>
                <xdr:rowOff>190500</xdr:rowOff>
              </to>
            </anchor>
          </objectPr>
        </oleObject>
      </mc:Choice>
      <mc:Fallback>
        <oleObject progId="Equation.DSMT4" shapeId="5123" r:id="rId5"/>
      </mc:Fallback>
    </mc:AlternateContent>
    <mc:AlternateContent xmlns:mc="http://schemas.openxmlformats.org/markup-compatibility/2006">
      <mc:Choice Requires="x14">
        <oleObject progId="Equation.DSMT4" shapeId="5124" r:id="rId7">
          <objectPr defaultSize="0" altText="" r:id="rId8">
            <anchor moveWithCells="1" sizeWithCells="1">
              <from>
                <xdr:col>2</xdr:col>
                <xdr:colOff>254000</xdr:colOff>
                <xdr:row>74</xdr:row>
                <xdr:rowOff>38100</xdr:rowOff>
              </from>
              <to>
                <xdr:col>3</xdr:col>
                <xdr:colOff>596900</xdr:colOff>
                <xdr:row>77</xdr:row>
                <xdr:rowOff>165100</xdr:rowOff>
              </to>
            </anchor>
          </objectPr>
        </oleObject>
      </mc:Choice>
      <mc:Fallback>
        <oleObject progId="Equation.DSMT4" shapeId="5124" r:id="rId7"/>
      </mc:Fallback>
    </mc:AlternateContent>
    <mc:AlternateContent xmlns:mc="http://schemas.openxmlformats.org/markup-compatibility/2006">
      <mc:Choice Requires="x14">
        <oleObject progId="Equation.DSMT4" shapeId="5125" r:id="rId9">
          <objectPr defaultSize="0" altText="" r:id="rId10">
            <anchor moveWithCells="1" sizeWithCells="1">
              <from>
                <xdr:col>2</xdr:col>
                <xdr:colOff>63500</xdr:colOff>
                <xdr:row>87</xdr:row>
                <xdr:rowOff>114300</xdr:rowOff>
              </from>
              <to>
                <xdr:col>3</xdr:col>
                <xdr:colOff>546100</xdr:colOff>
                <xdr:row>91</xdr:row>
                <xdr:rowOff>139700</xdr:rowOff>
              </to>
            </anchor>
          </objectPr>
        </oleObject>
      </mc:Choice>
      <mc:Fallback>
        <oleObject progId="Equation.DSMT4" shapeId="5125" r:id="rId9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Butsic-Discrete EPD Ratio</vt:lpstr>
      <vt:lpstr>Butsic-Independent Lines</vt:lpstr>
      <vt:lpstr>Butsic-Continuous EPD Ratio</vt:lpstr>
      <vt:lpstr>Butsic-Multiperiod Time Horizon</vt:lpstr>
      <vt:lpstr>Butsic-Square Root Rule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Stephen Roll</dc:creator>
  <cp:lastModifiedBy>Stephen Roll</cp:lastModifiedBy>
  <dcterms:created xsi:type="dcterms:W3CDTF">2020-08-07T14:18:21Z</dcterms:created>
  <dcterms:modified xsi:type="dcterms:W3CDTF">2021-02-04T21:24:42Z</dcterms:modified>
</cp:coreProperties>
</file>