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stephenroll/Desktop/Samples/Exam 7/"/>
    </mc:Choice>
  </mc:AlternateContent>
  <xr:revisionPtr revIDLastSave="0" documentId="13_ncr:1_{DA36050C-249F-634F-B212-B36198E823D9}" xr6:coauthVersionLast="47" xr6:coauthVersionMax="47" xr10:uidLastSave="{00000000-0000-0000-0000-000000000000}"/>
  <bookViews>
    <workbookView xWindow="0" yWindow="740" windowWidth="30240" windowHeight="18900" xr2:uid="{B2F629C4-F532-0048-94B5-6129BC4B4200}"/>
  </bookViews>
  <sheets>
    <sheet name="Mack-Residual Test" sheetId="1" r:id="rId1"/>
    <sheet name="Mack-Calendar Year Test" sheetId="2" r:id="rId2"/>
    <sheet name="Mack-Reserve C.I." sheetId="3" r:id="rId3"/>
    <sheet name="Mack-MSE Calculation" sheetId="4" r:id="rId4"/>
    <sheet name="Mack-Overall Reserve MSE" sheetId="5" r:id="rId5"/>
    <sheet name="Mack-Correlation Adjacent LDFs"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5" i="7" l="1"/>
  <c r="C47" i="7" s="1"/>
  <c r="C49" i="7" s="1"/>
  <c r="B30" i="7"/>
  <c r="G29" i="7"/>
  <c r="F29" i="7"/>
  <c r="H29" i="7" s="1"/>
  <c r="G28" i="7"/>
  <c r="F28" i="7"/>
  <c r="C30" i="7"/>
  <c r="C29" i="7"/>
  <c r="B29" i="7"/>
  <c r="C28" i="7"/>
  <c r="B28" i="7"/>
  <c r="C76" i="5"/>
  <c r="F50" i="5"/>
  <c r="C49" i="5"/>
  <c r="B41" i="5"/>
  <c r="B50" i="5" s="1"/>
  <c r="B66" i="5" s="1"/>
  <c r="B42" i="5"/>
  <c r="B51" i="5" s="1"/>
  <c r="B67" i="5" s="1"/>
  <c r="B43" i="5"/>
  <c r="B52" i="5" s="1"/>
  <c r="B68" i="5" s="1"/>
  <c r="B40" i="5"/>
  <c r="B49" i="5" s="1"/>
  <c r="C40" i="5"/>
  <c r="D49" i="5" s="1"/>
  <c r="F52" i="5"/>
  <c r="C78" i="5" s="1"/>
  <c r="F51" i="5"/>
  <c r="G51" i="5" s="1"/>
  <c r="C34" i="5"/>
  <c r="C59" i="5" s="1"/>
  <c r="D28" i="7" l="1"/>
  <c r="D30" i="7"/>
  <c r="H28" i="7"/>
  <c r="H30" i="7" s="1"/>
  <c r="D39" i="7" s="1"/>
  <c r="E39" i="7" s="1"/>
  <c r="D29" i="7"/>
  <c r="D31" i="7" s="1"/>
  <c r="D38" i="7" s="1"/>
  <c r="E38" i="7" s="1"/>
  <c r="C50" i="7"/>
  <c r="C77" i="5"/>
  <c r="C52" i="5"/>
  <c r="C51" i="5"/>
  <c r="C50" i="5"/>
  <c r="E34" i="5"/>
  <c r="E59" i="5" s="1"/>
  <c r="D34" i="5"/>
  <c r="D59" i="5" s="1"/>
  <c r="C63" i="4"/>
  <c r="C23" i="4"/>
  <c r="C66" i="4"/>
  <c r="C65" i="4"/>
  <c r="C64" i="4"/>
  <c r="G54" i="4"/>
  <c r="C37" i="4"/>
  <c r="D36" i="4"/>
  <c r="E35" i="4"/>
  <c r="F34" i="4"/>
  <c r="D63" i="4" s="1"/>
  <c r="E28" i="4"/>
  <c r="D28" i="4"/>
  <c r="C28" i="4"/>
  <c r="C25" i="4"/>
  <c r="D24" i="4"/>
  <c r="C24" i="4"/>
  <c r="E23" i="4"/>
  <c r="D23" i="4"/>
  <c r="E35" i="5" l="1"/>
  <c r="C41" i="5" s="1"/>
  <c r="D50" i="5" s="1"/>
  <c r="E60" i="5"/>
  <c r="D66" i="5" s="1"/>
  <c r="C53" i="5"/>
  <c r="C67" i="4"/>
  <c r="C43" i="4"/>
  <c r="D43" i="4"/>
  <c r="E36" i="4"/>
  <c r="F36" i="4" s="1"/>
  <c r="D65" i="4" s="1"/>
  <c r="D44" i="4"/>
  <c r="E43" i="4"/>
  <c r="C45" i="4"/>
  <c r="F35" i="4"/>
  <c r="D64" i="4" s="1"/>
  <c r="E64" i="4" s="1"/>
  <c r="C44" i="4"/>
  <c r="D37" i="4"/>
  <c r="E37" i="4" s="1"/>
  <c r="F37" i="4" s="1"/>
  <c r="D66" i="4" s="1"/>
  <c r="F64" i="3"/>
  <c r="G64" i="3" s="1"/>
  <c r="H64" i="3" s="1"/>
  <c r="F46" i="3"/>
  <c r="G46" i="3" s="1"/>
  <c r="H46" i="3" s="1"/>
  <c r="I46" i="3" s="1"/>
  <c r="J46" i="3" s="1"/>
  <c r="J47" i="3" s="1"/>
  <c r="C38" i="3"/>
  <c r="C48" i="3" s="1"/>
  <c r="C39" i="3"/>
  <c r="C49" i="3" s="1"/>
  <c r="C37" i="3"/>
  <c r="C47" i="3" s="1"/>
  <c r="C28" i="3"/>
  <c r="C31" i="3" s="1"/>
  <c r="C44" i="2"/>
  <c r="C43" i="2"/>
  <c r="H36" i="2"/>
  <c r="H35" i="2"/>
  <c r="H34" i="2"/>
  <c r="G35" i="2"/>
  <c r="G34" i="2"/>
  <c r="B26" i="2"/>
  <c r="B27" i="2"/>
  <c r="B28" i="2"/>
  <c r="B29" i="2"/>
  <c r="B25" i="2"/>
  <c r="F37" i="2"/>
  <c r="G37" i="2" s="1"/>
  <c r="E37" i="2"/>
  <c r="F36" i="2"/>
  <c r="G36" i="2" s="1"/>
  <c r="E36" i="2"/>
  <c r="F35" i="2"/>
  <c r="E35" i="2"/>
  <c r="F34" i="2"/>
  <c r="E34" i="2"/>
  <c r="H55" i="1"/>
  <c r="H56" i="1"/>
  <c r="H57" i="1"/>
  <c r="H58" i="1"/>
  <c r="H59" i="1"/>
  <c r="H54" i="1"/>
  <c r="G55" i="1"/>
  <c r="G56" i="1"/>
  <c r="G57" i="1"/>
  <c r="G58" i="1"/>
  <c r="G59" i="1"/>
  <c r="G54" i="1"/>
  <c r="C30" i="1"/>
  <c r="I54" i="1" s="1"/>
  <c r="I59" i="1"/>
  <c r="E50" i="5" l="1"/>
  <c r="D35" i="5"/>
  <c r="C42" i="5" s="1"/>
  <c r="D51" i="5" s="1"/>
  <c r="C35" i="5"/>
  <c r="E65" i="4"/>
  <c r="D48" i="4"/>
  <c r="C48" i="4"/>
  <c r="D67" i="4"/>
  <c r="E66" i="4"/>
  <c r="D49" i="3"/>
  <c r="C67" i="3"/>
  <c r="E49" i="3"/>
  <c r="C66" i="3"/>
  <c r="E48" i="3"/>
  <c r="D48" i="3"/>
  <c r="D50" i="3" s="1"/>
  <c r="E47" i="3"/>
  <c r="E50" i="3" s="1"/>
  <c r="D47" i="3"/>
  <c r="C65" i="3"/>
  <c r="H66" i="3"/>
  <c r="H67" i="3"/>
  <c r="H65" i="3"/>
  <c r="F48" i="3"/>
  <c r="F49" i="3"/>
  <c r="F47" i="3"/>
  <c r="G67" i="3"/>
  <c r="G65" i="3"/>
  <c r="G66" i="3"/>
  <c r="H68" i="3"/>
  <c r="H69" i="3" s="1"/>
  <c r="J49" i="3"/>
  <c r="H49" i="3"/>
  <c r="J48" i="3"/>
  <c r="F50" i="3"/>
  <c r="F51" i="3" s="1"/>
  <c r="H47" i="3"/>
  <c r="G49" i="3"/>
  <c r="I48" i="3"/>
  <c r="G47" i="3"/>
  <c r="H48" i="3"/>
  <c r="I49" i="3"/>
  <c r="G48" i="3"/>
  <c r="I47" i="3"/>
  <c r="C30" i="3"/>
  <c r="E38" i="2"/>
  <c r="I36" i="2"/>
  <c r="H37" i="2"/>
  <c r="I37" i="2" s="1"/>
  <c r="H37" i="1"/>
  <c r="H36" i="1"/>
  <c r="I57" i="1"/>
  <c r="I56" i="1"/>
  <c r="I58" i="1"/>
  <c r="I55" i="1"/>
  <c r="E51" i="5" l="1"/>
  <c r="C43" i="5"/>
  <c r="D52" i="5" s="1"/>
  <c r="C66" i="5" s="1"/>
  <c r="G50" i="5"/>
  <c r="H50" i="5" s="1"/>
  <c r="D60" i="5"/>
  <c r="D67" i="5" s="1"/>
  <c r="E67" i="4"/>
  <c r="D57" i="4"/>
  <c r="G57" i="4" s="1"/>
  <c r="F66" i="4" s="1"/>
  <c r="G66" i="4" s="1"/>
  <c r="H66" i="4" s="1"/>
  <c r="D56" i="4"/>
  <c r="C57" i="4"/>
  <c r="E48" i="4"/>
  <c r="E57" i="4" s="1"/>
  <c r="E55" i="4"/>
  <c r="G55" i="4" s="1"/>
  <c r="F64" i="4" s="1"/>
  <c r="G64" i="4" s="1"/>
  <c r="H64" i="4" s="1"/>
  <c r="E56" i="4"/>
  <c r="G56" i="4" s="1"/>
  <c r="F65" i="4" s="1"/>
  <c r="D66" i="3"/>
  <c r="F66" i="3"/>
  <c r="E66" i="3"/>
  <c r="E51" i="3"/>
  <c r="D51" i="3"/>
  <c r="E67" i="3"/>
  <c r="F67" i="3"/>
  <c r="F68" i="3" s="1"/>
  <c r="F69" i="3" s="1"/>
  <c r="D67" i="3"/>
  <c r="D68" i="3" s="1"/>
  <c r="D69" i="3" s="1"/>
  <c r="F65" i="3"/>
  <c r="D65" i="3"/>
  <c r="E65" i="3"/>
  <c r="E68" i="3" s="1"/>
  <c r="E69" i="3" s="1"/>
  <c r="G68" i="3"/>
  <c r="G69" i="3" s="1"/>
  <c r="J50" i="3"/>
  <c r="J51" i="3" s="1"/>
  <c r="H50" i="3"/>
  <c r="H51" i="3" s="1"/>
  <c r="G50" i="3"/>
  <c r="G51" i="3" s="1"/>
  <c r="I50" i="3"/>
  <c r="I51" i="3" s="1"/>
  <c r="H38" i="2"/>
  <c r="I35" i="2"/>
  <c r="E66" i="5" l="1"/>
  <c r="E52" i="5"/>
  <c r="E53" i="5" s="1"/>
  <c r="C67" i="5"/>
  <c r="E67" i="5" s="1"/>
  <c r="D53" i="5"/>
  <c r="H51" i="5"/>
  <c r="G52" i="5"/>
  <c r="H52" i="5" s="1"/>
  <c r="C60" i="5"/>
  <c r="G65" i="4"/>
  <c r="H65" i="4" s="1"/>
  <c r="I34" i="2"/>
  <c r="I38" i="2" s="1"/>
  <c r="D68" i="5" l="1"/>
  <c r="E68" i="5" s="1"/>
  <c r="E69" i="5" s="1"/>
  <c r="F53" i="5" s="1"/>
  <c r="G53" i="5" l="1"/>
  <c r="H53" i="5" s="1"/>
  <c r="C79" i="5"/>
  <c r="C4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tc={D8E06AFC-86D5-E845-86F9-E48385031F9B}</author>
    <author>tc={995C6423-495C-BD44-8C41-52DFD4435CC7}</author>
  </authors>
  <commentList>
    <comment ref="G33" authorId="0" shapeId="0" xr:uid="{D8E06AFC-86D5-E845-86F9-E48385031F9B}">
      <text>
        <t>[Threaded comment]
Your version of Excel allows you to read this threaded comment; however, any edits to it will get removed if the file is opened in a newer version of Excel. Learn more: https://go.microsoft.com/fwlink/?linkid=870924
Comment:
    ROUNDDOWN(n_j,0) to round down</t>
      </text>
    </comment>
    <comment ref="H33" authorId="1" shapeId="0" xr:uid="{995C6423-495C-BD44-8C41-52DFD4435CC7}">
      <text>
        <t>[Threaded comment]
Your version of Excel allows you to read this threaded comment; however, any edits to it will get removed if the file is opened in a newer version of Excel. Learn more: https://go.microsoft.com/fwlink/?linkid=870924
Comment:
    Use COMBIN() function for the number of combinations</t>
      </text>
    </comment>
  </commentList>
</comments>
</file>

<file path=xl/sharedStrings.xml><?xml version="1.0" encoding="utf-8"?>
<sst xmlns="http://schemas.openxmlformats.org/spreadsheetml/2006/main" count="251" uniqueCount="163">
  <si>
    <t>a.</t>
  </si>
  <si>
    <t>b.</t>
  </si>
  <si>
    <t>Solution</t>
  </si>
  <si>
    <t>Part a</t>
  </si>
  <si>
    <t>Part b</t>
  </si>
  <si>
    <t>Cumulative Reported Losses ($000)</t>
  </si>
  <si>
    <t>Accident Year</t>
  </si>
  <si>
    <t>12 Months</t>
  </si>
  <si>
    <t>24 Months</t>
  </si>
  <si>
    <t>LDF Line</t>
  </si>
  <si>
    <t>24mo</t>
  </si>
  <si>
    <t>AY</t>
  </si>
  <si>
    <t>Weghted Residual</t>
  </si>
  <si>
    <r>
      <rPr>
        <b/>
        <sz val="12"/>
        <color theme="1"/>
        <rFont val="Calibri"/>
        <family val="2"/>
      </rPr>
      <t xml:space="preserve">Note: </t>
    </r>
    <r>
      <rPr>
        <sz val="12"/>
        <color theme="1"/>
        <rFont val="Calibri"/>
        <family val="2"/>
      </rPr>
      <t>In the CBT testing format, graphs aren't allowed in the solution, but you may need to calculate the inputs for graphs. Just note that you shouldn't see a question quite like this.</t>
    </r>
  </si>
  <si>
    <t>RF Mack(1994) - Residual Test</t>
  </si>
  <si>
    <t>Given the following information:</t>
  </si>
  <si>
    <t>36 Months</t>
  </si>
  <si>
    <t>Create a plot of cumulative losses at 36 months vs. cumulative losses at 24 and test the Mack assumption that</t>
  </si>
  <si>
    <t>E[C_i,k+1 | C_i,1, … C_i,k ] = C_i,k * f_k</t>
  </si>
  <si>
    <t>Plot weighted residuals vs. cumulative losses at 24 months with Mack’s methodology to test whether</t>
  </si>
  <si>
    <t>the variance of cumulative losses at 36 months is proportional to cumulative losses at 24 months.</t>
  </si>
  <si>
    <t xml:space="preserve">LDF(24mo) = </t>
  </si>
  <si>
    <t>36mo</t>
  </si>
  <si>
    <t>Calculate the volume-weighted LDF</t>
  </si>
  <si>
    <t>The graph shows that cumulative losses at 36 months are linearly proportional to losses at 24 months with a line through the origin, so the assumption is reasonable.</t>
  </si>
  <si>
    <t>Variance assumed to be proportional to cumulative losses:</t>
  </si>
  <si>
    <t>The residuals should be random around zero and shouldn’t have significant trends or patterns. The graph above appears to show positive residuals for smaller 24-month losses and negative residuals for higher losses, indicating the assumption is not met. But, there are only a few data points so it’s hard to tell.
We should create residual plots with the other variance assumptions to see if the residuals show more random behavior.</t>
  </si>
  <si>
    <t>Age-to-Age Loss Development Factors</t>
  </si>
  <si>
    <t>12-24 Months</t>
  </si>
  <si>
    <t>24-36 Months</t>
  </si>
  <si>
    <t>36-48 Months</t>
  </si>
  <si>
    <t>48-60 Months</t>
  </si>
  <si>
    <t>60-72 Months</t>
  </si>
  <si>
    <t>Test the null hypothesis that the LDF triangle does not show significant calendar year effects using a</t>
  </si>
  <si>
    <t>Rank LDFs as Small or Large compared to median LDF:</t>
  </si>
  <si>
    <t>L</t>
  </si>
  <si>
    <t>*</t>
  </si>
  <si>
    <t>S</t>
  </si>
  <si>
    <t>Solve for E[Z] and Var(Z):</t>
  </si>
  <si>
    <t>Diagonal(j)</t>
  </si>
  <si>
    <t>Sj</t>
  </si>
  <si>
    <t>Lj</t>
  </si>
  <si>
    <t>Zj</t>
  </si>
  <si>
    <t>nj</t>
  </si>
  <si>
    <t>mj</t>
  </si>
  <si>
    <t>E[Zj]</t>
  </si>
  <si>
    <t>Var(Zj)</t>
  </si>
  <si>
    <t>Calculate the Confidence Interval:</t>
  </si>
  <si>
    <t xml:space="preserve">CI_top = </t>
  </si>
  <si>
    <t xml:space="preserve">CI_bottom = </t>
  </si>
  <si>
    <t>Discussion</t>
  </si>
  <si>
    <t>It can help to memorize some of the E[Zi] and Var(Zi) numbers to fill in the table, but make sure to show the calculation for one of the diagonals. Based on the Examiners’ Reports, the graders take off some credit for not showing the E[Zi] and Var(Zi) calculations.</t>
  </si>
  <si>
    <t>RF Mack (1994) - Calendar Year Test</t>
  </si>
  <si>
    <t>The z-value for the 95th percentile of the normal distribution is 1.645</t>
  </si>
  <si>
    <t>90% confidence threshold.</t>
  </si>
  <si>
    <t>Z = 3 is inside the C.I., so the null hypothesis of no significant calendar year effects is not rejected.</t>
  </si>
  <si>
    <t>Given the following results from a reserve range analysis using the Mack method:</t>
  </si>
  <si>
    <t>Ult</t>
  </si>
  <si>
    <t>Reserve</t>
  </si>
  <si>
    <t>s.e.(Reserve)</t>
  </si>
  <si>
    <t>Overall</t>
  </si>
  <si>
    <t>Confidence Interval with the Lognormal distribution:</t>
  </si>
  <si>
    <t xml:space="preserve">sigma^2 = </t>
  </si>
  <si>
    <t xml:space="preserve">C.I. Top = </t>
  </si>
  <si>
    <t xml:space="preserve">C.I. Bottom = </t>
  </si>
  <si>
    <t>RF Mack (1994) - Reserve Confidence Interval</t>
  </si>
  <si>
    <t>Calculate the 80% confidence interval for the overall reserve estimate using the lognormal distribution.</t>
  </si>
  <si>
    <t>Allocate the upper limit of the overall reserve confidence interval to accident years 2, 3 and 4 such that</t>
  </si>
  <si>
    <t>the same level of confidence is used for each accident year.</t>
  </si>
  <si>
    <t>- z-value for the 90th percentile of the normal distribution is :</t>
  </si>
  <si>
    <t>sigma^2</t>
  </si>
  <si>
    <t>Total</t>
  </si>
  <si>
    <t xml:space="preserve">Upper-Limit Allocation </t>
  </si>
  <si>
    <t>Find t (a z-score) to calculate the upper limit for each accident year’s reserve estimate such that the sum of the individual accident year upper limits equals the overall upper limit. This is a trial and error process.</t>
  </si>
  <si>
    <t>Calculate sigma^2 for each accident year:</t>
  </si>
  <si>
    <t>Dif From Total CI_upper:</t>
  </si>
  <si>
    <t xml:space="preserve">Lower-Limit Allocation </t>
  </si>
  <si>
    <t>Dif From Total CI_bottom:</t>
  </si>
  <si>
    <t>These upper limits are the allocation of the overall C.I. upper limit to AY.</t>
  </si>
  <si>
    <t>The sum of the upper limits for t=1.161 reconciles to the upper limit of the overall reserve C.I. (24,454)</t>
  </si>
  <si>
    <r>
      <t xml:space="preserve">C.I. Upper Limits by trial of different values of </t>
    </r>
    <r>
      <rPr>
        <i/>
        <u/>
        <sz val="12"/>
        <color theme="1"/>
        <rFont val="Calibri"/>
        <family val="2"/>
      </rPr>
      <t>t</t>
    </r>
  </si>
  <si>
    <r>
      <t xml:space="preserve">C.I. Lower Limits by trial of different values of </t>
    </r>
    <r>
      <rPr>
        <i/>
        <u/>
        <sz val="12"/>
        <color theme="1"/>
        <rFont val="Calibri"/>
        <family val="2"/>
      </rPr>
      <t>t</t>
    </r>
  </si>
  <si>
    <t>Below is the allocation for the lower limit of the confidence interval by accident year.</t>
  </si>
  <si>
    <t>The sum of the lower limits for t=-0.97 reconciles to the lower limit of the overall reserve C.I. (7,005)</t>
  </si>
  <si>
    <t>Calculate age-to-age factors and vol-wtd LDFs:</t>
  </si>
  <si>
    <t>Vol-Wtd LDF</t>
  </si>
  <si>
    <t>Square the triangle</t>
  </si>
  <si>
    <t>Alpha^2 Calculation</t>
  </si>
  <si>
    <t>=SUM(CumLoss*(Age-to-Age - LDF)^2)/(I-k-1)</t>
  </si>
  <si>
    <t>k</t>
  </si>
  <si>
    <t>alpha^2</t>
  </si>
  <si>
    <t>&lt;- Extrapolate from decreasing alpha^2</t>
  </si>
  <si>
    <t>MSE Calculation</t>
  </si>
  <si>
    <t>Total MSE</t>
  </si>
  <si>
    <t>Losses-to-Date</t>
  </si>
  <si>
    <t>Resv</t>
  </si>
  <si>
    <t>MSE</t>
  </si>
  <si>
    <t>s.e.</t>
  </si>
  <si>
    <t>s.e.(R)/R</t>
  </si>
  <si>
    <t>The MSE for the total reserve is calculated with the messy formula on pg. 120. This formula adds in correlation between accident years.</t>
  </si>
  <si>
    <t>There is positive correlation between accident years because the same age-to-age factors are used across years.</t>
  </si>
  <si>
    <t>Incremental</t>
  </si>
  <si>
    <t>Cumulative</t>
  </si>
  <si>
    <t>Ult*sum(Ult)</t>
  </si>
  <si>
    <t>MSE with Correlation</t>
  </si>
  <si>
    <t>RF Mack (1994) - MSE Calculation</t>
  </si>
  <si>
    <t>Reported Losses ($000)</t>
  </si>
  <si>
    <t>Calculate the standard error of the chain ladder reserve estimate for each accident year using Mack’s</t>
  </si>
  <si>
    <t>methodology.</t>
  </si>
  <si>
    <t>Summary and s.e.(R)  by accident year:</t>
  </si>
  <si>
    <t>48 Months (Ultimate)</t>
  </si>
  <si>
    <t>Note:</t>
  </si>
  <si>
    <t>This is shown in the problem on the next tab.</t>
  </si>
  <si>
    <t xml:space="preserve">The Mack methodology is used to estimate the variability of the reserve estimates for a loss triangle. </t>
  </si>
  <si>
    <t>Below are the losses and the square of the standard error of the reserve estimate by accident year from the</t>
  </si>
  <si>
    <t>analysis along with the alpha^2 values:</t>
  </si>
  <si>
    <t>(12-24mo)</t>
  </si>
  <si>
    <t>(24-36mo)</t>
  </si>
  <si>
    <t>(36-48mo)</t>
  </si>
  <si>
    <r>
      <t>(s.e.(</t>
    </r>
    <r>
      <rPr>
        <b/>
        <sz val="12"/>
        <color rgb="FF000000"/>
        <rFont val="Calibri"/>
        <family val="2"/>
      </rPr>
      <t>R</t>
    </r>
    <r>
      <rPr>
        <b/>
        <vertAlign val="subscript"/>
        <sz val="12"/>
        <color rgb="FF000000"/>
        <rFont val="Calibri"/>
        <family val="2"/>
      </rPr>
      <t>i</t>
    </r>
    <r>
      <rPr>
        <sz val="12"/>
        <color rgb="FF000000"/>
        <rFont val="Calibri"/>
        <family val="2"/>
      </rPr>
      <t>))</t>
    </r>
    <r>
      <rPr>
        <vertAlign val="superscript"/>
        <sz val="12"/>
        <color rgb="FF000000"/>
        <rFont val="Calibri"/>
        <family val="2"/>
      </rPr>
      <t>2</t>
    </r>
  </si>
  <si>
    <t>Calculate the overall standard error of the chain ladder reserve estimate by accident year and for all accident</t>
  </si>
  <si>
    <t>years combined using Mack’s methodology.</t>
  </si>
  <si>
    <t>- There is no loss development after 48 months</t>
  </si>
  <si>
    <t>RF Mack (1994) -  Overall Reserve MSE Calculation</t>
  </si>
  <si>
    <t>CDF</t>
  </si>
  <si>
    <t>24-36</t>
  </si>
  <si>
    <t>36-48</t>
  </si>
  <si>
    <t>12-24</t>
  </si>
  <si>
    <t>Calculate the ultimate loss estimate for each accident year using the CDFs</t>
  </si>
  <si>
    <t>Calculate the vol-wtd CDFs</t>
  </si>
  <si>
    <t>For each development period after the first one, calculate the intermediate calculation using alpha^2:</t>
  </si>
  <si>
    <t>For each accident year after the first row, calculate the ultimate loss times the sum of the ultimate losses for the rows below.</t>
  </si>
  <si>
    <t>Then calculate the MSE with the correlation term.</t>
  </si>
  <si>
    <t>Below is the summary of MSE by accident year and for all-years combined:</t>
  </si>
  <si>
    <t>RF Mack (1994) - Correlation of Adjacent LDFs</t>
  </si>
  <si>
    <t>Age-to-Age Factors</t>
  </si>
  <si>
    <t>- z-value for the 75th percentile of the standard normal distribution is 0.67</t>
  </si>
  <si>
    <t>Use Mack’s methodology to test for correlations between subsequent development factors using a 50%</t>
  </si>
  <si>
    <t>confidence interval.</t>
  </si>
  <si>
    <t>Development period 2 (24-36):</t>
  </si>
  <si>
    <t>Development period 3 (36-48):</t>
  </si>
  <si>
    <r>
      <t>Rank</t>
    </r>
    <r>
      <rPr>
        <vertAlign val="subscript"/>
        <sz val="12"/>
        <color rgb="FF000000"/>
        <rFont val="Calibri"/>
        <family val="2"/>
      </rPr>
      <t>prior</t>
    </r>
  </si>
  <si>
    <r>
      <t>Rank</t>
    </r>
    <r>
      <rPr>
        <vertAlign val="subscript"/>
        <sz val="12"/>
        <color rgb="FF000000"/>
        <rFont val="Calibri"/>
        <family val="2"/>
      </rPr>
      <t>2</t>
    </r>
  </si>
  <si>
    <r>
      <t>(Rank Diff)</t>
    </r>
    <r>
      <rPr>
        <vertAlign val="superscript"/>
        <sz val="12"/>
        <color rgb="FF000000"/>
        <rFont val="Calibri"/>
        <family val="2"/>
      </rPr>
      <t>2</t>
    </r>
  </si>
  <si>
    <r>
      <t>Rank</t>
    </r>
    <r>
      <rPr>
        <vertAlign val="subscript"/>
        <sz val="12"/>
        <color rgb="FF000000"/>
        <rFont val="Calibri"/>
        <family val="2"/>
      </rPr>
      <t>3</t>
    </r>
  </si>
  <si>
    <r>
      <t>Note:</t>
    </r>
    <r>
      <rPr>
        <sz val="12"/>
        <color theme="1"/>
        <rFont val="Calibri"/>
        <family val="2"/>
      </rPr>
      <t xml:space="preserve"> Use the Rank(number, array, 1) formula to easily get the rank order of the LDFs.</t>
    </r>
  </si>
  <si>
    <t>Calculate T_k, Spearman's rank correlation coeffictiont for each period and weighted average T:</t>
  </si>
  <si>
    <t>n</t>
  </si>
  <si>
    <t>S_k</t>
  </si>
  <si>
    <t>T_k</t>
  </si>
  <si>
    <t>weight</t>
  </si>
  <si>
    <t xml:space="preserve">T = </t>
  </si>
  <si>
    <t>#AYs</t>
  </si>
  <si>
    <t>E[T] =</t>
  </si>
  <si>
    <t xml:space="preserve">Var(T) = </t>
  </si>
  <si>
    <t>C.I. Top(T) =</t>
  </si>
  <si>
    <t>C.I. Bot(T) =</t>
  </si>
  <si>
    <t>Rank each development factor column along with the rank of the prior development factor column.</t>
  </si>
  <si>
    <t>Then, calculate Sk , the sum of the rank difference squared for each development period.</t>
  </si>
  <si>
    <t>(Original triangle is 2011 - 2016, 5 accident years total)</t>
  </si>
  <si>
    <t xml:space="preserve">T=0 is inside the C.I. </t>
  </si>
  <si>
    <t>Therefore, the null hypothesis of uncorrelated development factors is NOT rejected.</t>
  </si>
  <si>
    <t>Calculate the confidence interval for T, using the Normal distribution.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</si>
</sst>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_(&quot;$&quot;* #,##0_);_(&quot;$&quot;* \(#,##0\);_(&quot;$&quot;* &quot;-&quot;??_);_(@_)"/>
    <numFmt numFmtId="165" formatCode="0.000"/>
    <numFmt numFmtId="166" formatCode="_(* #,##0.000_);_(* \(#,##0.000\);_(* &quot;-&quot;??_);_(@_)"/>
    <numFmt numFmtId="167" formatCode="_(* #,##0_);_(* \(#,##0\);_(* &quot;-&quot;???_);_(@_)"/>
    <numFmt numFmtId="168" formatCode="0.0"/>
    <numFmt numFmtId="169" formatCode="_(* #,##0_);_(* \(#,##0\);_(* &quot;-&quot;??_);_(@_)"/>
    <numFmt numFmtId="170" formatCode="#,##0.000"/>
    <numFmt numFmtId="171" formatCode="0.0000"/>
    <numFmt numFmtId="172" formatCode="_-* #,##0_-;\-* #,##0_-;_-* &quot;-&quot;??_-;_-@_-"/>
    <numFmt numFmtId="173" formatCode="#,##0.0\ ;&quot; (&quot;#,##0.0\);&quot; -&quot;#.0\ ;@\ "/>
    <numFmt numFmtId="174" formatCode="_-* #,##0.00_-;\-* #,##0.00_-;_-* &quot;-&quot;??_-;_-@_-"/>
  </numFmts>
  <fonts count="21" x14ac:knownFonts="1">
    <font>
      <sz val="12"/>
      <color theme="1"/>
      <name val="Calibri"/>
      <family val="2"/>
      <scheme val="minor"/>
    </font>
    <font>
      <sz val="12"/>
      <color theme="1"/>
      <name val="Calibri"/>
      <family val="2"/>
    </font>
    <font>
      <sz val="12"/>
      <color theme="1"/>
      <name val="Calibri"/>
      <family val="2"/>
      <scheme val="minor"/>
    </font>
    <font>
      <b/>
      <sz val="14"/>
      <color theme="1"/>
      <name val="Calibri"/>
      <family val="2"/>
    </font>
    <font>
      <sz val="12"/>
      <color theme="1"/>
      <name val="Calibri"/>
      <family val="2"/>
    </font>
    <font>
      <sz val="12"/>
      <color theme="1"/>
      <name val="Arial"/>
      <family val="2"/>
    </font>
    <font>
      <b/>
      <u/>
      <sz val="12"/>
      <color theme="1"/>
      <name val="Calibri"/>
      <family val="2"/>
    </font>
    <font>
      <sz val="11"/>
      <color theme="1"/>
      <name val="Calibri"/>
      <family val="2"/>
    </font>
    <font>
      <sz val="12"/>
      <color rgb="FF3F3F76"/>
      <name val="Calibri"/>
      <family val="2"/>
      <scheme val="minor"/>
    </font>
    <font>
      <b/>
      <sz val="12"/>
      <color theme="1"/>
      <name val="Calibri"/>
      <family val="2"/>
      <scheme val="minor"/>
    </font>
    <font>
      <sz val="12"/>
      <color rgb="FFFF0000"/>
      <name val="Calibri"/>
      <family val="2"/>
    </font>
    <font>
      <u/>
      <sz val="12"/>
      <color theme="1"/>
      <name val="Calibri"/>
      <family val="2"/>
    </font>
    <font>
      <sz val="12"/>
      <color rgb="FF000000"/>
      <name val="Calibri"/>
      <family val="2"/>
    </font>
    <font>
      <b/>
      <sz val="12"/>
      <color theme="1"/>
      <name val="Calibri"/>
      <family val="2"/>
    </font>
    <font>
      <b/>
      <sz val="12"/>
      <color rgb="FF000000"/>
      <name val="Calibri"/>
      <family val="2"/>
    </font>
    <font>
      <i/>
      <u/>
      <sz val="12"/>
      <color theme="1"/>
      <name val="Calibri"/>
      <family val="2"/>
    </font>
    <font>
      <sz val="12"/>
      <color rgb="FF0000FF"/>
      <name val="Calibri"/>
      <family val="2"/>
    </font>
    <font>
      <b/>
      <vertAlign val="subscript"/>
      <sz val="12"/>
      <color rgb="FF000000"/>
      <name val="Calibri"/>
      <family val="2"/>
    </font>
    <font>
      <vertAlign val="superscript"/>
      <sz val="12"/>
      <color rgb="FF000000"/>
      <name val="Calibri"/>
      <family val="2"/>
    </font>
    <font>
      <sz val="12"/>
      <name val="Calibri"/>
      <family val="2"/>
    </font>
    <font>
      <vertAlign val="subscript"/>
      <sz val="12"/>
      <color rgb="FF000000"/>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rgb="FFFFCC00"/>
        <bgColor indexed="64"/>
      </patternFill>
    </fill>
    <fill>
      <patternFill patternType="solid">
        <fgColor theme="0" tint="-0.34998626667073579"/>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s>
  <cellStyleXfs count="5">
    <xf numFmtId="0" fontId="0"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8" fillId="3" borderId="6" applyNumberFormat="0" applyAlignment="0" applyProtection="0"/>
  </cellStyleXfs>
  <cellXfs count="131">
    <xf numFmtId="0" fontId="0" fillId="0" borderId="0" xfId="0"/>
    <xf numFmtId="0" fontId="3" fillId="2" borderId="1" xfId="0" applyFont="1" applyFill="1" applyBorder="1"/>
    <xf numFmtId="0" fontId="4" fillId="2" borderId="0" xfId="0" applyFont="1" applyFill="1"/>
    <xf numFmtId="0" fontId="5" fillId="2" borderId="2" xfId="0" applyFont="1" applyFill="1" applyBorder="1"/>
    <xf numFmtId="0" fontId="5" fillId="0" borderId="0" xfId="0" applyFont="1"/>
    <xf numFmtId="0" fontId="4" fillId="2" borderId="3" xfId="0" applyFont="1" applyFill="1" applyBorder="1"/>
    <xf numFmtId="0" fontId="4" fillId="2" borderId="4" xfId="0" applyFont="1" applyFill="1" applyBorder="1"/>
    <xf numFmtId="164" fontId="4" fillId="2" borderId="4" xfId="1" applyNumberFormat="1" applyFont="1" applyFill="1" applyBorder="1"/>
    <xf numFmtId="0" fontId="5" fillId="2" borderId="5" xfId="0" applyFont="1" applyFill="1" applyBorder="1"/>
    <xf numFmtId="0" fontId="4" fillId="0" borderId="0" xfId="0" applyFont="1"/>
    <xf numFmtId="0" fontId="3" fillId="0" borderId="0" xfId="0" applyFont="1"/>
    <xf numFmtId="0" fontId="6" fillId="0" borderId="0" xfId="0" applyFont="1"/>
    <xf numFmtId="165" fontId="4" fillId="0" borderId="0" xfId="0" applyNumberFormat="1" applyFont="1"/>
    <xf numFmtId="0" fontId="7" fillId="0" borderId="0" xfId="0" applyFont="1"/>
    <xf numFmtId="2" fontId="4" fillId="2" borderId="1" xfId="0" applyNumberFormat="1" applyFont="1" applyFill="1" applyBorder="1" applyAlignment="1">
      <alignment horizontal="left"/>
    </xf>
    <xf numFmtId="2" fontId="10" fillId="2" borderId="1" xfId="0" applyNumberFormat="1" applyFont="1" applyFill="1" applyBorder="1" applyAlignment="1">
      <alignment horizontal="left"/>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3" fontId="12" fillId="2" borderId="0" xfId="0" applyNumberFormat="1" applyFont="1" applyFill="1" applyAlignment="1">
      <alignment horizontal="center" vertical="center" wrapText="1"/>
    </xf>
    <xf numFmtId="0" fontId="12" fillId="2" borderId="0" xfId="0" applyFont="1" applyFill="1" applyAlignment="1">
      <alignment horizontal="center" vertical="center" wrapText="1"/>
    </xf>
    <xf numFmtId="166" fontId="4" fillId="0" borderId="0" xfId="2" applyNumberFormat="1" applyFont="1"/>
    <xf numFmtId="0" fontId="4" fillId="0" borderId="7" xfId="0" applyFont="1" applyBorder="1" applyAlignment="1">
      <alignment horizontal="center"/>
    </xf>
    <xf numFmtId="0" fontId="4" fillId="0" borderId="8" xfId="0" applyFont="1" applyBorder="1" applyAlignment="1">
      <alignment horizontal="center"/>
    </xf>
    <xf numFmtId="167" fontId="4" fillId="0" borderId="9" xfId="0" applyNumberFormat="1" applyFont="1" applyBorder="1"/>
    <xf numFmtId="167" fontId="4" fillId="0" borderId="0" xfId="0" applyNumberFormat="1" applyFont="1"/>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4" fillId="0" borderId="8" xfId="0" applyFont="1" applyBorder="1" applyAlignment="1">
      <alignment wrapText="1"/>
    </xf>
    <xf numFmtId="0" fontId="12" fillId="0" borderId="9" xfId="0" applyFont="1" applyBorder="1" applyAlignment="1">
      <alignment horizontal="center" vertical="center" wrapText="1"/>
    </xf>
    <xf numFmtId="3" fontId="12" fillId="0" borderId="0" xfId="0" applyNumberFormat="1" applyFont="1" applyAlignment="1">
      <alignment horizontal="center" vertical="center" wrapText="1"/>
    </xf>
    <xf numFmtId="0" fontId="13" fillId="0" borderId="0" xfId="0" applyFont="1"/>
    <xf numFmtId="0" fontId="4" fillId="0" borderId="0" xfId="0" applyFont="1" applyAlignment="1">
      <alignment horizontal="center"/>
    </xf>
    <xf numFmtId="2" fontId="4" fillId="0" borderId="0" xfId="0" applyNumberFormat="1" applyFont="1"/>
    <xf numFmtId="2" fontId="12" fillId="2" borderId="0" xfId="0" applyNumberFormat="1" applyFont="1" applyFill="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2" fontId="12" fillId="0" borderId="0" xfId="0" applyNumberFormat="1" applyFont="1" applyAlignment="1">
      <alignment horizontal="center" vertical="center" wrapText="1"/>
    </xf>
    <xf numFmtId="0" fontId="12" fillId="0" borderId="0" xfId="0" applyFont="1" applyAlignment="1">
      <alignment horizontal="center" vertical="center" wrapText="1"/>
    </xf>
    <xf numFmtId="0" fontId="4" fillId="0" borderId="7" xfId="0" applyFont="1" applyBorder="1"/>
    <xf numFmtId="165" fontId="4" fillId="0" borderId="8" xfId="0" applyNumberFormat="1" applyFont="1" applyBorder="1"/>
    <xf numFmtId="0" fontId="4" fillId="0" borderId="8" xfId="0" applyFont="1" applyBorder="1"/>
    <xf numFmtId="0" fontId="4" fillId="0" borderId="9" xfId="0" applyFont="1" applyBorder="1" applyAlignment="1">
      <alignment horizontal="center"/>
    </xf>
    <xf numFmtId="0" fontId="4" fillId="0" borderId="9" xfId="0" applyFont="1" applyBorder="1"/>
    <xf numFmtId="0" fontId="12" fillId="2" borderId="5" xfId="0" applyFont="1" applyFill="1" applyBorder="1" applyAlignment="1">
      <alignment horizontal="center" wrapText="1"/>
    </xf>
    <xf numFmtId="0" fontId="12" fillId="2" borderId="4" xfId="0" applyFont="1" applyFill="1" applyBorder="1" applyAlignment="1">
      <alignment horizontal="center" wrapText="1"/>
    </xf>
    <xf numFmtId="3" fontId="12" fillId="2" borderId="4" xfId="0" applyNumberFormat="1" applyFont="1" applyFill="1" applyBorder="1" applyAlignment="1">
      <alignment horizontal="center" vertical="center" wrapText="1"/>
    </xf>
    <xf numFmtId="0" fontId="4" fillId="2" borderId="0" xfId="0" quotePrefix="1" applyFont="1" applyFill="1"/>
    <xf numFmtId="169" fontId="13" fillId="0" borderId="0" xfId="2" applyNumberFormat="1" applyFont="1"/>
    <xf numFmtId="3" fontId="4" fillId="0" borderId="0" xfId="0" applyNumberFormat="1" applyFont="1"/>
    <xf numFmtId="0" fontId="4" fillId="2" borderId="0" xfId="0" applyFont="1" applyFill="1" applyAlignment="1">
      <alignment horizontal="left"/>
    </xf>
    <xf numFmtId="3" fontId="12" fillId="0" borderId="0" xfId="0" applyNumberFormat="1" applyFont="1" applyFill="1" applyAlignment="1">
      <alignment horizontal="center" vertical="center" wrapText="1"/>
    </xf>
    <xf numFmtId="3" fontId="12" fillId="0" borderId="8" xfId="0" applyNumberFormat="1" applyFont="1" applyFill="1" applyBorder="1" applyAlignment="1">
      <alignment horizontal="center" vertical="center" wrapText="1"/>
    </xf>
    <xf numFmtId="0" fontId="12" fillId="0" borderId="7" xfId="0" applyFont="1" applyFill="1" applyBorder="1" applyAlignment="1">
      <alignment horizont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1" xfId="0" applyFont="1" applyFill="1" applyBorder="1" applyAlignment="1">
      <alignment horizontal="center" wrapText="1"/>
    </xf>
    <xf numFmtId="170" fontId="12" fillId="0" borderId="10" xfId="0" applyNumberFormat="1" applyFont="1" applyFill="1" applyBorder="1" applyAlignment="1">
      <alignment horizontal="center" vertical="center" wrapText="1"/>
    </xf>
    <xf numFmtId="170" fontId="12" fillId="0" borderId="11"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0" fontId="12" fillId="0" borderId="12" xfId="0" applyFont="1" applyFill="1" applyBorder="1" applyAlignment="1">
      <alignment horizontal="center" wrapText="1"/>
    </xf>
    <xf numFmtId="170" fontId="12" fillId="0" borderId="13" xfId="0" applyNumberFormat="1" applyFont="1" applyFill="1" applyBorder="1" applyAlignment="1">
      <alignment horizontal="center" vertical="center" wrapText="1"/>
    </xf>
    <xf numFmtId="43" fontId="4" fillId="0" borderId="0" xfId="0" applyNumberFormat="1" applyFont="1"/>
    <xf numFmtId="0" fontId="4" fillId="0" borderId="12" xfId="0" applyFont="1" applyBorder="1"/>
    <xf numFmtId="3" fontId="12" fillId="0" borderId="12" xfId="0" applyNumberFormat="1" applyFont="1" applyFill="1" applyBorder="1" applyAlignment="1">
      <alignment horizontal="center" vertical="center" wrapText="1"/>
    </xf>
    <xf numFmtId="0" fontId="13" fillId="0" borderId="8" xfId="0" applyFont="1" applyBorder="1"/>
    <xf numFmtId="3" fontId="14" fillId="0" borderId="0" xfId="0" applyNumberFormat="1" applyFont="1" applyFill="1" applyAlignment="1">
      <alignment horizontal="center" vertical="center" wrapText="1"/>
    </xf>
    <xf numFmtId="3" fontId="14" fillId="0" borderId="8" xfId="0" applyNumberFormat="1" applyFont="1" applyFill="1" applyBorder="1" applyAlignment="1">
      <alignment horizontal="center" vertical="center" wrapText="1"/>
    </xf>
    <xf numFmtId="3" fontId="13" fillId="0" borderId="0" xfId="0" applyNumberFormat="1" applyFont="1"/>
    <xf numFmtId="43" fontId="13" fillId="0" borderId="0" xfId="0" applyNumberFormat="1" applyFont="1"/>
    <xf numFmtId="0" fontId="4" fillId="0" borderId="0" xfId="0" applyFont="1" applyFill="1" applyBorder="1"/>
    <xf numFmtId="0" fontId="11" fillId="0" borderId="0" xfId="0" applyFont="1" applyAlignment="1"/>
    <xf numFmtId="0" fontId="0" fillId="0" borderId="7" xfId="0" applyBorder="1" applyAlignment="1">
      <alignment horizontal="center"/>
    </xf>
    <xf numFmtId="0" fontId="0" fillId="0" borderId="8" xfId="0" quotePrefix="1" applyBorder="1" applyAlignment="1">
      <alignment horizontal="center"/>
    </xf>
    <xf numFmtId="0" fontId="0" fillId="0" borderId="9" xfId="0" applyBorder="1" applyAlignment="1">
      <alignment horizontal="center"/>
    </xf>
    <xf numFmtId="165" fontId="0" fillId="0" borderId="0" xfId="0" applyNumberFormat="1"/>
    <xf numFmtId="0" fontId="0" fillId="0" borderId="7" xfId="0" applyBorder="1"/>
    <xf numFmtId="0" fontId="0" fillId="0" borderId="8" xfId="0" applyBorder="1" applyAlignment="1">
      <alignment horizontal="center"/>
    </xf>
    <xf numFmtId="0" fontId="0" fillId="0" borderId="9" xfId="0" applyBorder="1"/>
    <xf numFmtId="0" fontId="0" fillId="0" borderId="0" xfId="0" applyAlignment="1">
      <alignment horizontal="center"/>
    </xf>
    <xf numFmtId="172" fontId="0" fillId="0" borderId="0" xfId="2" applyNumberFormat="1" applyFont="1"/>
    <xf numFmtId="172" fontId="2" fillId="0" borderId="7" xfId="2" applyNumberFormat="1" applyFont="1" applyBorder="1"/>
    <xf numFmtId="172" fontId="9" fillId="0" borderId="0" xfId="2" applyNumberFormat="1" applyFont="1"/>
    <xf numFmtId="0" fontId="9" fillId="0" borderId="0" xfId="0" applyFont="1"/>
    <xf numFmtId="0" fontId="0" fillId="0" borderId="0" xfId="0" quotePrefix="1"/>
    <xf numFmtId="0" fontId="0" fillId="0" borderId="8" xfId="0" quotePrefix="1" applyBorder="1"/>
    <xf numFmtId="1" fontId="0" fillId="0" borderId="0" xfId="0" applyNumberFormat="1"/>
    <xf numFmtId="168" fontId="0" fillId="0" borderId="0" xfId="0" applyNumberFormat="1"/>
    <xf numFmtId="0" fontId="0" fillId="0" borderId="8" xfId="0" applyBorder="1"/>
    <xf numFmtId="173" fontId="16" fillId="4" borderId="0" xfId="4" applyNumberFormat="1" applyFont="1" applyFill="1" applyBorder="1" applyAlignment="1" applyProtection="1">
      <alignment horizontal="right"/>
    </xf>
    <xf numFmtId="0" fontId="9" fillId="0" borderId="8" xfId="0" applyFont="1" applyBorder="1" applyAlignment="1">
      <alignment horizontal="center"/>
    </xf>
    <xf numFmtId="0" fontId="0" fillId="5" borderId="0" xfId="0" applyFill="1"/>
    <xf numFmtId="0" fontId="0" fillId="5" borderId="9" xfId="0" applyFill="1" applyBorder="1"/>
    <xf numFmtId="172" fontId="0" fillId="0" borderId="9" xfId="2" applyNumberFormat="1" applyFont="1" applyBorder="1"/>
    <xf numFmtId="172" fontId="0" fillId="0" borderId="9" xfId="0" applyNumberFormat="1" applyBorder="1"/>
    <xf numFmtId="171" fontId="0" fillId="0" borderId="0" xfId="0" applyNumberFormat="1"/>
    <xf numFmtId="172" fontId="0" fillId="0" borderId="0" xfId="0" applyNumberFormat="1"/>
    <xf numFmtId="172" fontId="0" fillId="0" borderId="8" xfId="0" applyNumberFormat="1" applyBorder="1"/>
    <xf numFmtId="172" fontId="0" fillId="0" borderId="8" xfId="2" applyNumberFormat="1" applyFont="1" applyBorder="1"/>
    <xf numFmtId="9" fontId="0" fillId="0" borderId="0" xfId="3" applyFont="1"/>
    <xf numFmtId="0" fontId="0" fillId="0" borderId="8" xfId="0" applyBorder="1" applyAlignment="1">
      <alignment horizontal="center" wrapText="1"/>
    </xf>
    <xf numFmtId="174" fontId="0" fillId="0" borderId="8" xfId="0" applyNumberFormat="1" applyBorder="1"/>
    <xf numFmtId="171" fontId="0" fillId="0" borderId="8" xfId="0" applyNumberFormat="1" applyBorder="1"/>
    <xf numFmtId="174" fontId="0" fillId="0" borderId="0" xfId="0" applyNumberFormat="1"/>
    <xf numFmtId="172" fontId="9" fillId="0" borderId="0" xfId="0" applyNumberFormat="1" applyFont="1"/>
    <xf numFmtId="0" fontId="0" fillId="0" borderId="8" xfId="0" applyFont="1" applyBorder="1" applyAlignment="1">
      <alignment horizontal="center"/>
    </xf>
    <xf numFmtId="0" fontId="0" fillId="0" borderId="0" xfId="0" applyFont="1" applyBorder="1"/>
    <xf numFmtId="9" fontId="2" fillId="0" borderId="0" xfId="3" applyFont="1" applyBorder="1"/>
    <xf numFmtId="9" fontId="2" fillId="0" borderId="8" xfId="3" applyFont="1" applyBorder="1"/>
    <xf numFmtId="0" fontId="0" fillId="0" borderId="14" xfId="0" applyBorder="1" applyAlignment="1">
      <alignment horizontal="center"/>
    </xf>
    <xf numFmtId="172" fontId="0" fillId="0" borderId="15" xfId="2" applyNumberFormat="1" applyFont="1" applyBorder="1"/>
    <xf numFmtId="172" fontId="0" fillId="0" borderId="16" xfId="2" applyNumberFormat="1" applyFont="1" applyBorder="1"/>
    <xf numFmtId="0" fontId="12" fillId="2" borderId="0" xfId="0" applyFont="1" applyFill="1" applyBorder="1" applyAlignment="1">
      <alignment horizontal="center" vertical="center" wrapText="1"/>
    </xf>
    <xf numFmtId="4" fontId="12" fillId="2" borderId="0" xfId="0" applyNumberFormat="1" applyFont="1" applyFill="1" applyBorder="1" applyAlignment="1">
      <alignment horizontal="center" vertical="center" wrapText="1"/>
    </xf>
    <xf numFmtId="16" fontId="0" fillId="0" borderId="8" xfId="0" quotePrefix="1" applyNumberFormat="1" applyBorder="1" applyAlignment="1">
      <alignment horizontal="center"/>
    </xf>
    <xf numFmtId="172" fontId="0" fillId="0" borderId="17" xfId="2" applyNumberFormat="1" applyFont="1" applyBorder="1"/>
    <xf numFmtId="0" fontId="19" fillId="2" borderId="5"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2" xfId="0" applyFont="1" applyFill="1" applyBorder="1" applyAlignment="1">
      <alignment horizontal="center" vertical="center" wrapText="1"/>
    </xf>
    <xf numFmtId="2" fontId="19" fillId="2" borderId="0" xfId="0" applyNumberFormat="1" applyFont="1" applyFill="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171" fontId="4" fillId="0" borderId="0" xfId="0" applyNumberFormat="1" applyFont="1"/>
    <xf numFmtId="0" fontId="12" fillId="0" borderId="18" xfId="0" applyFont="1" applyBorder="1" applyAlignment="1">
      <alignment horizontal="center" vertical="center" wrapText="1"/>
    </xf>
    <xf numFmtId="0" fontId="11" fillId="2" borderId="0" xfId="0" applyFont="1" applyFill="1" applyAlignment="1">
      <alignment horizontal="center"/>
    </xf>
    <xf numFmtId="0" fontId="4" fillId="0" borderId="0" xfId="0" applyFont="1" applyAlignment="1">
      <alignment horizontal="left" wrapText="1"/>
    </xf>
    <xf numFmtId="0" fontId="13" fillId="0" borderId="0" xfId="0" applyFont="1" applyAlignment="1">
      <alignment horizontal="left" wrapText="1"/>
    </xf>
    <xf numFmtId="0" fontId="11" fillId="0" borderId="0" xfId="0" applyFont="1" applyAlignment="1">
      <alignment horizontal="center"/>
    </xf>
  </cellXfs>
  <cellStyles count="5">
    <cellStyle name="Comma" xfId="2" builtinId="3"/>
    <cellStyle name="Currency" xfId="1" builtinId="4"/>
    <cellStyle name="Input" xfId="4" builtinId="20"/>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Loss</a:t>
            </a:r>
            <a:r>
              <a:rPr lang="en-US" baseline="0"/>
              <a:t> at 36mo vs 24mo</a:t>
            </a:r>
            <a:endParaRPr lang="en-US"/>
          </a:p>
        </c:rich>
      </c:tx>
      <c:layout>
        <c:manualLayout>
          <c:xMode val="edge"/>
          <c:yMode val="edge"/>
          <c:x val="0.24818314493123422"/>
          <c:y val="1.7070499908441679E-2"/>
        </c:manualLayout>
      </c:layout>
      <c:overlay val="0"/>
    </c:title>
    <c:autoTitleDeleted val="0"/>
    <c:plotArea>
      <c:layout>
        <c:manualLayout>
          <c:layoutTarget val="inner"/>
          <c:xMode val="edge"/>
          <c:yMode val="edge"/>
          <c:x val="0.23443262411347501"/>
          <c:y val="0.19318659586156381"/>
          <c:w val="0.66402974628171496"/>
          <c:h val="0.64569456143563453"/>
        </c:manualLayout>
      </c:layout>
      <c:scatterChart>
        <c:scatterStyle val="smoothMarker"/>
        <c:varyColors val="0"/>
        <c:ser>
          <c:idx val="1"/>
          <c:order val="1"/>
          <c:spPr>
            <a:ln w="12700">
              <a:solidFill>
                <a:schemeClr val="tx1"/>
              </a:solidFill>
            </a:ln>
          </c:spPr>
          <c:marker>
            <c:symbol val="none"/>
          </c:marker>
          <c:xVal>
            <c:numRef>
              <c:f>'Mack-Residual Test'!$G$36:$G$37</c:f>
              <c:numCache>
                <c:formatCode>_(* #,##0_);_(* \(#,##0\);_(* "-"???_);_(@_)</c:formatCode>
                <c:ptCount val="2"/>
                <c:pt idx="0">
                  <c:v>0</c:v>
                </c:pt>
                <c:pt idx="1">
                  <c:v>25000</c:v>
                </c:pt>
              </c:numCache>
            </c:numRef>
          </c:xVal>
          <c:yVal>
            <c:numRef>
              <c:f>'Mack-Residual Test'!$H$36:$H$37</c:f>
              <c:numCache>
                <c:formatCode>_(* #,##0_);_(* \(#,##0\);_(* "-"???_);_(@_)</c:formatCode>
                <c:ptCount val="2"/>
                <c:pt idx="0">
                  <c:v>0</c:v>
                </c:pt>
                <c:pt idx="1">
                  <c:v>29653.80249716232</c:v>
                </c:pt>
              </c:numCache>
            </c:numRef>
          </c:yVal>
          <c:smooth val="1"/>
          <c:extLst>
            <c:ext xmlns:c16="http://schemas.microsoft.com/office/drawing/2014/chart" uri="{C3380CC4-5D6E-409C-BE32-E72D297353CC}">
              <c16:uniqueId val="{00000000-E9CF-1A4D-87DD-DBD89708979C}"/>
            </c:ext>
          </c:extLst>
        </c:ser>
        <c:dLbls>
          <c:showLegendKey val="0"/>
          <c:showVal val="0"/>
          <c:showCatName val="0"/>
          <c:showSerName val="0"/>
          <c:showPercent val="0"/>
          <c:showBubbleSize val="0"/>
        </c:dLbls>
        <c:axId val="-2069666328"/>
        <c:axId val="-2068942440"/>
      </c:scatterChart>
      <c:scatterChart>
        <c:scatterStyle val="lineMarker"/>
        <c:varyColors val="0"/>
        <c:ser>
          <c:idx val="0"/>
          <c:order val="0"/>
          <c:spPr>
            <a:ln w="31750">
              <a:noFill/>
            </a:ln>
          </c:spPr>
          <c:marker>
            <c:symbol val="diamond"/>
            <c:size val="7"/>
            <c:spPr>
              <a:solidFill>
                <a:schemeClr val="tx1"/>
              </a:solidFill>
              <a:ln cmpd="sng">
                <a:solidFill>
                  <a:schemeClr val="tx1"/>
                </a:solidFill>
              </a:ln>
              <a:effectLst/>
            </c:spPr>
          </c:marker>
          <c:xVal>
            <c:numRef>
              <c:f>'Mack-Residual Test'!$D$7:$D$12</c:f>
              <c:numCache>
                <c:formatCode>#,##0</c:formatCode>
                <c:ptCount val="6"/>
                <c:pt idx="0">
                  <c:v>10700</c:v>
                </c:pt>
                <c:pt idx="1">
                  <c:v>9500</c:v>
                </c:pt>
                <c:pt idx="2">
                  <c:v>15000</c:v>
                </c:pt>
                <c:pt idx="3">
                  <c:v>20100</c:v>
                </c:pt>
                <c:pt idx="4">
                  <c:v>21000</c:v>
                </c:pt>
                <c:pt idx="5">
                  <c:v>11800</c:v>
                </c:pt>
              </c:numCache>
            </c:numRef>
          </c:xVal>
          <c:yVal>
            <c:numRef>
              <c:f>'Mack-Residual Test'!$E$7:$E$12</c:f>
              <c:numCache>
                <c:formatCode>#,##0</c:formatCode>
                <c:ptCount val="6"/>
                <c:pt idx="0">
                  <c:v>12400</c:v>
                </c:pt>
                <c:pt idx="1">
                  <c:v>12700</c:v>
                </c:pt>
                <c:pt idx="2">
                  <c:v>17600</c:v>
                </c:pt>
                <c:pt idx="3">
                  <c:v>22300</c:v>
                </c:pt>
                <c:pt idx="4">
                  <c:v>24800</c:v>
                </c:pt>
                <c:pt idx="5">
                  <c:v>14700</c:v>
                </c:pt>
              </c:numCache>
            </c:numRef>
          </c:yVal>
          <c:smooth val="1"/>
          <c:extLst>
            <c:ext xmlns:c16="http://schemas.microsoft.com/office/drawing/2014/chart" uri="{C3380CC4-5D6E-409C-BE32-E72D297353CC}">
              <c16:uniqueId val="{00000001-E9CF-1A4D-87DD-DBD89708979C}"/>
            </c:ext>
          </c:extLst>
        </c:ser>
        <c:dLbls>
          <c:showLegendKey val="0"/>
          <c:showVal val="0"/>
          <c:showCatName val="0"/>
          <c:showSerName val="0"/>
          <c:showPercent val="0"/>
          <c:showBubbleSize val="0"/>
        </c:dLbls>
        <c:axId val="-2069666328"/>
        <c:axId val="-2068942440"/>
      </c:scatterChart>
      <c:valAx>
        <c:axId val="-2069666328"/>
        <c:scaling>
          <c:orientation val="minMax"/>
          <c:max val="25000"/>
          <c:min val="0"/>
        </c:scaling>
        <c:delete val="0"/>
        <c:axPos val="b"/>
        <c:title>
          <c:tx>
            <c:rich>
              <a:bodyPr/>
              <a:lstStyle/>
              <a:p>
                <a:pPr>
                  <a:defRPr sz="1100">
                    <a:latin typeface="Adobe Caslon Pro"/>
                    <a:cs typeface="Adobe Caslon Pro"/>
                  </a:defRPr>
                </a:pPr>
                <a:r>
                  <a:rPr lang="en-US" sz="1100" baseline="0">
                    <a:latin typeface="Adobe Caslon Pro"/>
                    <a:cs typeface="Adobe Caslon Pro"/>
                  </a:rPr>
                  <a:t>Loss at 24 Months</a:t>
                </a:r>
                <a:endParaRPr lang="en-US" sz="1100">
                  <a:latin typeface="Adobe Caslon Pro"/>
                  <a:cs typeface="Adobe Caslon Pro"/>
                </a:endParaRPr>
              </a:p>
            </c:rich>
          </c:tx>
          <c:layout>
            <c:manualLayout>
              <c:xMode val="edge"/>
              <c:yMode val="edge"/>
              <c:x val="0.42490562349918998"/>
              <c:y val="0.91396408782235505"/>
            </c:manualLayout>
          </c:layout>
          <c:overlay val="0"/>
        </c:title>
        <c:numFmt formatCode="_(* #,##0_);_(* \(#,##0\);_(* &quot;-&quot;???_);_(@_)" sourceLinked="1"/>
        <c:majorTickMark val="cross"/>
        <c:minorTickMark val="none"/>
        <c:tickLblPos val="low"/>
        <c:spPr>
          <a:ln>
            <a:solidFill>
              <a:schemeClr val="tx1"/>
            </a:solidFill>
          </a:ln>
        </c:spPr>
        <c:txPr>
          <a:bodyPr anchor="t" anchorCtr="0"/>
          <a:lstStyle/>
          <a:p>
            <a:pPr lvl="0">
              <a:defRPr sz="1100">
                <a:latin typeface="Adobe Caslon Pro"/>
                <a:cs typeface="Adobe Caslon Pro"/>
              </a:defRPr>
            </a:pPr>
            <a:endParaRPr lang="en-US"/>
          </a:p>
        </c:txPr>
        <c:crossAx val="-2068942440"/>
        <c:crosses val="autoZero"/>
        <c:crossBetween val="midCat"/>
      </c:valAx>
      <c:valAx>
        <c:axId val="-2068942440"/>
        <c:scaling>
          <c:orientation val="minMax"/>
          <c:max val="25000"/>
          <c:min val="0"/>
        </c:scaling>
        <c:delete val="0"/>
        <c:axPos val="l"/>
        <c:title>
          <c:tx>
            <c:rich>
              <a:bodyPr rot="-5400000" vert="horz"/>
              <a:lstStyle/>
              <a:p>
                <a:pPr>
                  <a:defRPr sz="1100">
                    <a:latin typeface="Adobe Caslon Pro"/>
                    <a:cs typeface="Adobe Caslon Pro"/>
                  </a:defRPr>
                </a:pPr>
                <a:r>
                  <a:rPr lang="en-US" sz="1100">
                    <a:latin typeface="Adobe Caslon Pro"/>
                    <a:cs typeface="Adobe Caslon Pro"/>
                  </a:rPr>
                  <a:t>Loss at  36 Months</a:t>
                </a:r>
              </a:p>
            </c:rich>
          </c:tx>
          <c:layout>
            <c:manualLayout>
              <c:xMode val="edge"/>
              <c:yMode val="edge"/>
              <c:x val="1.8657576339542924E-2"/>
              <c:y val="0.25457388756637978"/>
            </c:manualLayout>
          </c:layout>
          <c:overlay val="0"/>
        </c:title>
        <c:numFmt formatCode="_(* #,##0_);_(* \(#,##0\);_(* &quot;-&quot;???_);_(@_)" sourceLinked="1"/>
        <c:majorTickMark val="cross"/>
        <c:minorTickMark val="none"/>
        <c:tickLblPos val="nextTo"/>
        <c:spPr>
          <a:ln>
            <a:solidFill>
              <a:schemeClr val="tx1"/>
            </a:solidFill>
          </a:ln>
        </c:spPr>
        <c:txPr>
          <a:bodyPr/>
          <a:lstStyle/>
          <a:p>
            <a:pPr lvl="0">
              <a:defRPr sz="1100">
                <a:latin typeface="Adobe Caslon Pro"/>
                <a:cs typeface="Adobe Caslon Pro"/>
              </a:defRPr>
            </a:pPr>
            <a:endParaRPr lang="en-US"/>
          </a:p>
        </c:txPr>
        <c:crossAx val="-2069666328"/>
        <c:crosses val="autoZero"/>
        <c:crossBetween val="midCat"/>
      </c:valAx>
    </c:plotArea>
    <c:plotVisOnly val="1"/>
    <c:dispBlanksAs val="zero"/>
    <c:showDLblsOverMax val="1"/>
  </c:chart>
  <c:spPr>
    <a:ln>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Residual Plot</a:t>
            </a:r>
          </a:p>
        </c:rich>
      </c:tx>
      <c:layout>
        <c:manualLayout>
          <c:xMode val="edge"/>
          <c:yMode val="edge"/>
          <c:x val="0.36776086322543"/>
          <c:y val="1.0928961748633901E-2"/>
        </c:manualLayout>
      </c:layout>
      <c:overlay val="0"/>
    </c:title>
    <c:autoTitleDeleted val="0"/>
    <c:plotArea>
      <c:layout>
        <c:manualLayout>
          <c:layoutTarget val="inner"/>
          <c:xMode val="edge"/>
          <c:yMode val="edge"/>
          <c:x val="0.22332137649460501"/>
          <c:y val="0.119495288498774"/>
          <c:w val="0.67884456109652902"/>
          <c:h val="0.69220626833410503"/>
        </c:manualLayout>
      </c:layout>
      <c:scatterChart>
        <c:scatterStyle val="lineMarker"/>
        <c:varyColors val="0"/>
        <c:ser>
          <c:idx val="0"/>
          <c:order val="0"/>
          <c:spPr>
            <a:ln w="31750">
              <a:noFill/>
            </a:ln>
          </c:spPr>
          <c:marker>
            <c:symbol val="diamond"/>
            <c:size val="7"/>
            <c:spPr>
              <a:solidFill>
                <a:schemeClr val="tx1"/>
              </a:solidFill>
              <a:ln cmpd="sng">
                <a:solidFill>
                  <a:schemeClr val="tx1"/>
                </a:solidFill>
              </a:ln>
              <a:effectLst/>
            </c:spPr>
          </c:marker>
          <c:xVal>
            <c:numRef>
              <c:f>'Mack-Residual Test'!$H$54:$H$59</c:f>
              <c:numCache>
                <c:formatCode>#,##0</c:formatCode>
                <c:ptCount val="6"/>
                <c:pt idx="0">
                  <c:v>10700</c:v>
                </c:pt>
                <c:pt idx="1">
                  <c:v>9500</c:v>
                </c:pt>
                <c:pt idx="2">
                  <c:v>15000</c:v>
                </c:pt>
                <c:pt idx="3">
                  <c:v>20100</c:v>
                </c:pt>
                <c:pt idx="4">
                  <c:v>21000</c:v>
                </c:pt>
                <c:pt idx="5">
                  <c:v>11800</c:v>
                </c:pt>
              </c:numCache>
            </c:numRef>
          </c:xVal>
          <c:yVal>
            <c:numRef>
              <c:f>'Mack-Residual Test'!$I$54:$I$59</c:f>
              <c:numCache>
                <c:formatCode>0.00</c:formatCode>
                <c:ptCount val="6"/>
                <c:pt idx="0">
                  <c:v>-2.8212026258075009</c:v>
                </c:pt>
                <c:pt idx="1">
                  <c:v>14.687444922245129</c:v>
                </c:pt>
                <c:pt idx="2">
                  <c:v>-1.5699718593547971</c:v>
                </c:pt>
                <c:pt idx="3">
                  <c:v>-10.874011526210555</c:v>
                </c:pt>
                <c:pt idx="4">
                  <c:v>-0.7535108604850741</c:v>
                </c:pt>
                <c:pt idx="5">
                  <c:v>6.4753699286219089</c:v>
                </c:pt>
              </c:numCache>
            </c:numRef>
          </c:yVal>
          <c:smooth val="1"/>
          <c:extLst>
            <c:ext xmlns:c16="http://schemas.microsoft.com/office/drawing/2014/chart" uri="{C3380CC4-5D6E-409C-BE32-E72D297353CC}">
              <c16:uniqueId val="{00000000-88FF-0548-BEBD-247AE6F83953}"/>
            </c:ext>
          </c:extLst>
        </c:ser>
        <c:dLbls>
          <c:showLegendKey val="0"/>
          <c:showVal val="0"/>
          <c:showCatName val="0"/>
          <c:showSerName val="0"/>
          <c:showPercent val="0"/>
          <c:showBubbleSize val="0"/>
        </c:dLbls>
        <c:axId val="-2069028264"/>
        <c:axId val="-2069598872"/>
      </c:scatterChart>
      <c:valAx>
        <c:axId val="-2069028264"/>
        <c:scaling>
          <c:orientation val="minMax"/>
          <c:min val="0"/>
        </c:scaling>
        <c:delete val="0"/>
        <c:axPos val="b"/>
        <c:title>
          <c:tx>
            <c:rich>
              <a:bodyPr/>
              <a:lstStyle/>
              <a:p>
                <a:pPr>
                  <a:defRPr sz="1100">
                    <a:latin typeface="Adobe Caslon Pro"/>
                    <a:cs typeface="Adobe Caslon Pro"/>
                  </a:defRPr>
                </a:pPr>
                <a:r>
                  <a:rPr lang="en-US" sz="1100" baseline="0">
                    <a:latin typeface="Adobe Caslon Pro"/>
                    <a:cs typeface="Adobe Caslon Pro"/>
                  </a:rPr>
                  <a:t>Loss at 24 Months</a:t>
                </a:r>
                <a:endParaRPr lang="en-US" sz="1100">
                  <a:latin typeface="Adobe Caslon Pro"/>
                  <a:cs typeface="Adobe Caslon Pro"/>
                </a:endParaRPr>
              </a:p>
            </c:rich>
          </c:tx>
          <c:layout>
            <c:manualLayout>
              <c:xMode val="edge"/>
              <c:yMode val="edge"/>
              <c:x val="0.437184626397225"/>
              <c:y val="0.91649992280376702"/>
            </c:manualLayout>
          </c:layout>
          <c:overlay val="0"/>
        </c:title>
        <c:numFmt formatCode="#,##0" sourceLinked="1"/>
        <c:majorTickMark val="cross"/>
        <c:minorTickMark val="none"/>
        <c:tickLblPos val="low"/>
        <c:spPr>
          <a:ln>
            <a:solidFill>
              <a:schemeClr val="tx1"/>
            </a:solidFill>
          </a:ln>
        </c:spPr>
        <c:txPr>
          <a:bodyPr anchor="t" anchorCtr="0"/>
          <a:lstStyle/>
          <a:p>
            <a:pPr lvl="0">
              <a:defRPr sz="1100">
                <a:latin typeface="Adobe Caslon Pro"/>
                <a:cs typeface="Adobe Caslon Pro"/>
              </a:defRPr>
            </a:pPr>
            <a:endParaRPr lang="en-US"/>
          </a:p>
        </c:txPr>
        <c:crossAx val="-2069598872"/>
        <c:crosses val="autoZero"/>
        <c:crossBetween val="midCat"/>
      </c:valAx>
      <c:valAx>
        <c:axId val="-2069598872"/>
        <c:scaling>
          <c:orientation val="minMax"/>
        </c:scaling>
        <c:delete val="0"/>
        <c:axPos val="l"/>
        <c:title>
          <c:tx>
            <c:rich>
              <a:bodyPr rot="-5400000" vert="horz"/>
              <a:lstStyle/>
              <a:p>
                <a:pPr>
                  <a:defRPr sz="1100">
                    <a:latin typeface="Adobe Caslon Pro"/>
                    <a:cs typeface="Adobe Caslon Pro"/>
                  </a:defRPr>
                </a:pPr>
                <a:r>
                  <a:rPr lang="en-US" sz="1100">
                    <a:latin typeface="Adobe Caslon Pro"/>
                    <a:cs typeface="Adobe Caslon Pro"/>
                  </a:rPr>
                  <a:t>Weighted Residual</a:t>
                </a:r>
              </a:p>
            </c:rich>
          </c:tx>
          <c:layout>
            <c:manualLayout>
              <c:xMode val="edge"/>
              <c:yMode val="edge"/>
              <c:x val="2.9424124481991103E-2"/>
              <c:y val="0.30063121138866505"/>
            </c:manualLayout>
          </c:layout>
          <c:overlay val="0"/>
        </c:title>
        <c:numFmt formatCode="0.00" sourceLinked="1"/>
        <c:majorTickMark val="cross"/>
        <c:minorTickMark val="none"/>
        <c:tickLblPos val="nextTo"/>
        <c:spPr>
          <a:ln>
            <a:solidFill>
              <a:schemeClr val="tx1"/>
            </a:solidFill>
          </a:ln>
        </c:spPr>
        <c:txPr>
          <a:bodyPr/>
          <a:lstStyle/>
          <a:p>
            <a:pPr lvl="0">
              <a:defRPr sz="1100">
                <a:latin typeface="Adobe Caslon Pro"/>
                <a:cs typeface="Adobe Caslon Pro"/>
              </a:defRPr>
            </a:pPr>
            <a:endParaRPr lang="en-US"/>
          </a:p>
        </c:txPr>
        <c:crossAx val="-2069028264"/>
        <c:crosses val="autoZero"/>
        <c:crossBetween val="midCat"/>
      </c:valAx>
    </c:plotArea>
    <c:plotVisOnly val="1"/>
    <c:dispBlanksAs val="zero"/>
    <c:showDLblsOverMax val="1"/>
  </c:chart>
  <c:spPr>
    <a:ln>
      <a:no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9769</xdr:colOff>
      <xdr:row>31</xdr:row>
      <xdr:rowOff>195384</xdr:rowOff>
    </xdr:from>
    <xdr:to>
      <xdr:col>5</xdr:col>
      <xdr:colOff>333131</xdr:colOff>
      <xdr:row>45</xdr:row>
      <xdr:rowOff>53730</xdr:rowOff>
    </xdr:to>
    <xdr:graphicFrame macro="">
      <xdr:nvGraphicFramePr>
        <xdr:cNvPr id="2" name="Chart 1" title="Chart">
          <a:extLst>
            <a:ext uri="{FF2B5EF4-FFF2-40B4-BE49-F238E27FC236}">
              <a16:creationId xmlns:a16="http://schemas.microsoft.com/office/drawing/2014/main" id="{C5369856-8278-8F46-B6DD-B08FA63EF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0</xdr:colOff>
      <xdr:row>52</xdr:row>
      <xdr:rowOff>0</xdr:rowOff>
    </xdr:from>
    <xdr:to>
      <xdr:col>5</xdr:col>
      <xdr:colOff>310662</xdr:colOff>
      <xdr:row>65</xdr:row>
      <xdr:rowOff>101600</xdr:rowOff>
    </xdr:to>
    <xdr:graphicFrame macro="">
      <xdr:nvGraphicFramePr>
        <xdr:cNvPr id="3" name="Chart 2" title="Chart">
          <a:extLst>
            <a:ext uri="{FF2B5EF4-FFF2-40B4-BE49-F238E27FC236}">
              <a16:creationId xmlns:a16="http://schemas.microsoft.com/office/drawing/2014/main" id="{F7628193-7668-FF4E-9DBF-DD2CBA2C9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3</xdr:col>
      <xdr:colOff>732692</xdr:colOff>
      <xdr:row>36</xdr:row>
      <xdr:rowOff>146540</xdr:rowOff>
    </xdr:from>
    <xdr:to>
      <xdr:col>5</xdr:col>
      <xdr:colOff>21883</xdr:colOff>
      <xdr:row>38</xdr:row>
      <xdr:rowOff>27062</xdr:rowOff>
    </xdr:to>
    <xdr:sp macro="" textlink="">
      <xdr:nvSpPr>
        <xdr:cNvPr id="4" name="Text Box 309">
          <a:extLst>
            <a:ext uri="{FF2B5EF4-FFF2-40B4-BE49-F238E27FC236}">
              <a16:creationId xmlns:a16="http://schemas.microsoft.com/office/drawing/2014/main" id="{65436926-7745-0945-A1C6-F84EE529BD73}"/>
            </a:ext>
          </a:extLst>
        </xdr:cNvPr>
        <xdr:cNvSpPr txBox="1"/>
      </xdr:nvSpPr>
      <xdr:spPr>
        <a:xfrm>
          <a:off x="3282461" y="7864232"/>
          <a:ext cx="949960" cy="290830"/>
        </a:xfrm>
        <a:prstGeom prst="rect">
          <a:avLst/>
        </a:prstGeom>
        <a:noFill/>
        <a:ln>
          <a:noFill/>
        </a:ln>
        <a:effectLst/>
        <a:extLst>
          <a:ext uri="{C572A759-6A51-4108-AA02-DFA0A04FC94B}">
            <ma14:wrappingTextBox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0"/>
            </a:spcAft>
          </a:pPr>
          <a:r>
            <a:rPr lang="en-US" sz="1100">
              <a:solidFill>
                <a:srgbClr val="000000"/>
              </a:solidFill>
              <a:effectLst/>
              <a:latin typeface="Calibri" panose="020F0502020204030204" pitchFamily="34" charset="0"/>
              <a:ea typeface="Arial" panose="020B0604020202020204" pitchFamily="34" charset="0"/>
              <a:cs typeface="Calibri" panose="020F0502020204030204" pitchFamily="34" charset="0"/>
            </a:rPr>
            <a:t>slope = 1.186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190500</xdr:colOff>
      <xdr:row>14</xdr:row>
      <xdr:rowOff>0</xdr:rowOff>
    </xdr:to>
    <xdr:pic>
      <xdr:nvPicPr>
        <xdr:cNvPr id="5124" name="Picture 4">
          <a:extLst>
            <a:ext uri="{FF2B5EF4-FFF2-40B4-BE49-F238E27FC236}">
              <a16:creationId xmlns:a16="http://schemas.microsoft.com/office/drawing/2014/main" id="{FAF5AAA3-84B0-3E4C-8A0F-615C8458F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124200"/>
          <a:ext cx="1905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19</xdr:row>
      <xdr:rowOff>0</xdr:rowOff>
    </xdr:from>
    <xdr:to>
      <xdr:col>2</xdr:col>
      <xdr:colOff>190500</xdr:colOff>
      <xdr:row>19</xdr:row>
      <xdr:rowOff>0</xdr:rowOff>
    </xdr:to>
    <xdr:pic>
      <xdr:nvPicPr>
        <xdr:cNvPr id="3" name="Picture 4">
          <a:extLst>
            <a:ext uri="{FF2B5EF4-FFF2-40B4-BE49-F238E27FC236}">
              <a16:creationId xmlns:a16="http://schemas.microsoft.com/office/drawing/2014/main" id="{02E32836-4CC8-8D4F-8AA8-288310220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769" y="3155462"/>
          <a:ext cx="1905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teve Roll" id="{DADFD54F-F79B-1D40-AB15-ED278A190D8A}" userId="9e328bbf48be10ca"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3" dT="2020-08-31T15:28:50.85" personId="{DADFD54F-F79B-1D40-AB15-ED278A190D8A}" id="{D8E06AFC-86D5-E845-86F9-E48385031F9B}">
    <text>ROUNDDOWN(n_j,0) to round down</text>
  </threadedComment>
  <threadedComment ref="H33" dT="2020-08-31T15:33:54.24" personId="{DADFD54F-F79B-1D40-AB15-ED278A190D8A}" id="{995C6423-495C-BD44-8C41-52DFD4435CC7}">
    <text>Use COMBIN() function for the number of combinations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7D556-2801-8343-869F-4D14E5407649}">
  <dimension ref="A1:BM180"/>
  <sheetViews>
    <sheetView tabSelected="1" zoomScale="130" zoomScaleNormal="130" workbookViewId="0">
      <selection activeCell="B75" sqref="B75"/>
    </sheetView>
  </sheetViews>
  <sheetFormatPr baseColWidth="10" defaultRowHeight="16" x14ac:dyDescent="0.2"/>
  <cols>
    <col min="1" max="1" width="10.83203125" style="4"/>
    <col min="2" max="2" width="11.6640625" style="4" customWidth="1"/>
    <col min="3" max="16384" width="10.83203125" style="4"/>
  </cols>
  <sheetData>
    <row r="1" spans="1:10" ht="19" x14ac:dyDescent="0.25">
      <c r="A1" s="1" t="s">
        <v>14</v>
      </c>
      <c r="B1" s="2"/>
      <c r="C1" s="2"/>
      <c r="D1" s="2"/>
      <c r="E1" s="2"/>
      <c r="F1" s="2"/>
      <c r="G1" s="2"/>
      <c r="H1" s="2"/>
      <c r="I1" s="2"/>
      <c r="J1" s="3"/>
    </row>
    <row r="2" spans="1:10" x14ac:dyDescent="0.2">
      <c r="A2" s="14"/>
      <c r="B2" s="2"/>
      <c r="C2" s="2"/>
      <c r="D2" s="2"/>
      <c r="E2" s="2"/>
      <c r="F2" s="2"/>
      <c r="G2" s="2"/>
      <c r="H2" s="2"/>
      <c r="I2" s="2"/>
      <c r="J2" s="3"/>
    </row>
    <row r="3" spans="1:10" x14ac:dyDescent="0.2">
      <c r="A3" s="15"/>
      <c r="B3" s="2" t="s">
        <v>15</v>
      </c>
      <c r="C3" s="2"/>
      <c r="D3" s="2"/>
      <c r="E3" s="2"/>
      <c r="F3" s="2"/>
      <c r="G3" s="2"/>
      <c r="H3" s="2"/>
      <c r="I3" s="2"/>
      <c r="J3" s="3"/>
    </row>
    <row r="4" spans="1:10" x14ac:dyDescent="0.2">
      <c r="A4" s="15"/>
      <c r="B4" s="2"/>
      <c r="C4" s="2"/>
      <c r="D4" s="2"/>
      <c r="E4" s="2"/>
      <c r="F4" s="2"/>
      <c r="G4" s="2"/>
      <c r="H4" s="2"/>
      <c r="I4" s="2"/>
      <c r="J4" s="3"/>
    </row>
    <row r="5" spans="1:10" x14ac:dyDescent="0.2">
      <c r="A5" s="15"/>
      <c r="B5" s="2"/>
      <c r="C5" s="127" t="s">
        <v>5</v>
      </c>
      <c r="D5" s="127"/>
      <c r="E5" s="127"/>
      <c r="F5" s="2"/>
      <c r="G5" s="2"/>
      <c r="H5" s="2"/>
      <c r="I5" s="2"/>
      <c r="J5" s="3"/>
    </row>
    <row r="6" spans="1:10" ht="35" thickBot="1" x14ac:dyDescent="0.25">
      <c r="A6" s="15"/>
      <c r="B6" s="2"/>
      <c r="C6" s="16" t="s">
        <v>6</v>
      </c>
      <c r="D6" s="17" t="s">
        <v>8</v>
      </c>
      <c r="E6" s="17" t="s">
        <v>16</v>
      </c>
      <c r="F6" s="2"/>
      <c r="G6" s="2"/>
      <c r="H6" s="2"/>
      <c r="I6" s="2"/>
      <c r="J6" s="3"/>
    </row>
    <row r="7" spans="1:10" x14ac:dyDescent="0.2">
      <c r="A7" s="15"/>
      <c r="B7" s="2"/>
      <c r="C7" s="18">
        <v>2009</v>
      </c>
      <c r="D7" s="19">
        <v>10700</v>
      </c>
      <c r="E7" s="19">
        <v>12400</v>
      </c>
      <c r="F7" s="2"/>
      <c r="G7" s="2"/>
      <c r="H7" s="2"/>
      <c r="I7" s="2"/>
      <c r="J7" s="3"/>
    </row>
    <row r="8" spans="1:10" x14ac:dyDescent="0.2">
      <c r="A8" s="15"/>
      <c r="B8" s="2"/>
      <c r="C8" s="18">
        <v>2010</v>
      </c>
      <c r="D8" s="19">
        <v>9500</v>
      </c>
      <c r="E8" s="19">
        <v>12700</v>
      </c>
      <c r="F8" s="2"/>
      <c r="G8" s="2"/>
      <c r="H8" s="2"/>
      <c r="I8" s="2"/>
      <c r="J8" s="3"/>
    </row>
    <row r="9" spans="1:10" x14ac:dyDescent="0.2">
      <c r="A9" s="15"/>
      <c r="B9" s="2"/>
      <c r="C9" s="18">
        <v>2011</v>
      </c>
      <c r="D9" s="19">
        <v>15000</v>
      </c>
      <c r="E9" s="19">
        <v>17600</v>
      </c>
      <c r="F9" s="2"/>
      <c r="G9" s="2"/>
      <c r="H9" s="2"/>
      <c r="I9" s="2"/>
      <c r="J9" s="3"/>
    </row>
    <row r="10" spans="1:10" x14ac:dyDescent="0.2">
      <c r="A10" s="15"/>
      <c r="B10" s="2"/>
      <c r="C10" s="18">
        <v>2012</v>
      </c>
      <c r="D10" s="19">
        <v>20100</v>
      </c>
      <c r="E10" s="19">
        <v>22300</v>
      </c>
      <c r="F10" s="2"/>
      <c r="G10" s="2"/>
      <c r="H10" s="2"/>
      <c r="I10" s="2"/>
      <c r="J10" s="3"/>
    </row>
    <row r="11" spans="1:10" x14ac:dyDescent="0.2">
      <c r="A11" s="15"/>
      <c r="B11" s="2"/>
      <c r="C11" s="18">
        <v>2013</v>
      </c>
      <c r="D11" s="19">
        <v>21000</v>
      </c>
      <c r="E11" s="19">
        <v>24800</v>
      </c>
      <c r="F11" s="2"/>
      <c r="G11" s="2"/>
      <c r="H11" s="2"/>
      <c r="I11" s="2"/>
      <c r="J11" s="3"/>
    </row>
    <row r="12" spans="1:10" x14ac:dyDescent="0.2">
      <c r="A12" s="15"/>
      <c r="B12" s="2"/>
      <c r="C12" s="18">
        <v>2014</v>
      </c>
      <c r="D12" s="19">
        <v>11800</v>
      </c>
      <c r="E12" s="19">
        <v>14700</v>
      </c>
      <c r="F12" s="2"/>
      <c r="G12" s="2"/>
      <c r="H12" s="2"/>
      <c r="I12" s="2"/>
      <c r="J12" s="3"/>
    </row>
    <row r="13" spans="1:10" x14ac:dyDescent="0.2">
      <c r="A13" s="15"/>
      <c r="B13" s="2"/>
      <c r="C13" s="18">
        <v>2015</v>
      </c>
      <c r="D13" s="19">
        <v>11200</v>
      </c>
      <c r="E13" s="20"/>
      <c r="F13" s="2"/>
      <c r="G13" s="2"/>
      <c r="H13" s="2"/>
      <c r="I13" s="2"/>
      <c r="J13" s="3"/>
    </row>
    <row r="14" spans="1:10" x14ac:dyDescent="0.2">
      <c r="A14" s="15"/>
      <c r="B14" s="2"/>
      <c r="C14" s="2"/>
      <c r="D14" s="2"/>
      <c r="E14" s="2"/>
      <c r="F14" s="2"/>
      <c r="G14" s="2"/>
      <c r="H14" s="2"/>
      <c r="I14" s="2"/>
      <c r="J14" s="3"/>
    </row>
    <row r="15" spans="1:10" x14ac:dyDescent="0.2">
      <c r="A15" s="15"/>
      <c r="B15" s="2"/>
      <c r="C15" s="2"/>
      <c r="D15" s="2"/>
      <c r="E15" s="2"/>
      <c r="F15" s="2"/>
      <c r="G15" s="2"/>
      <c r="H15" s="2"/>
      <c r="I15" s="2"/>
      <c r="J15" s="3"/>
    </row>
    <row r="16" spans="1:10" x14ac:dyDescent="0.2">
      <c r="A16" s="15"/>
      <c r="B16" s="2" t="s">
        <v>0</v>
      </c>
      <c r="C16" s="2"/>
      <c r="D16" s="2"/>
      <c r="E16" s="2"/>
      <c r="F16" s="2"/>
      <c r="G16" s="2"/>
      <c r="H16" s="2"/>
      <c r="I16" s="2"/>
      <c r="J16" s="3"/>
    </row>
    <row r="17" spans="1:12" x14ac:dyDescent="0.2">
      <c r="A17" s="15"/>
      <c r="B17" s="2" t="s">
        <v>17</v>
      </c>
      <c r="C17" s="2"/>
      <c r="D17" s="2"/>
      <c r="E17" s="2"/>
      <c r="F17" s="2"/>
      <c r="G17" s="2"/>
      <c r="H17" s="2"/>
      <c r="I17" s="2"/>
      <c r="J17" s="3"/>
    </row>
    <row r="18" spans="1:12" x14ac:dyDescent="0.2">
      <c r="A18" s="15"/>
      <c r="B18" s="2" t="s">
        <v>18</v>
      </c>
      <c r="C18" s="2"/>
      <c r="D18" s="2"/>
      <c r="E18" s="2"/>
      <c r="F18" s="2"/>
      <c r="G18" s="2"/>
      <c r="H18" s="2"/>
      <c r="I18" s="2"/>
      <c r="J18" s="3"/>
    </row>
    <row r="19" spans="1:12" x14ac:dyDescent="0.2">
      <c r="A19" s="15"/>
      <c r="B19" s="2"/>
      <c r="C19" s="2"/>
      <c r="D19" s="2"/>
      <c r="E19" s="2"/>
      <c r="F19" s="2"/>
      <c r="G19" s="2"/>
      <c r="H19" s="2"/>
      <c r="I19" s="2"/>
      <c r="J19" s="3"/>
    </row>
    <row r="20" spans="1:12" x14ac:dyDescent="0.2">
      <c r="A20" s="15"/>
      <c r="B20" s="2" t="s">
        <v>1</v>
      </c>
      <c r="C20" s="2"/>
      <c r="D20" s="2"/>
      <c r="E20" s="2"/>
      <c r="F20" s="2"/>
      <c r="G20" s="2"/>
      <c r="H20" s="2"/>
      <c r="I20" s="2"/>
      <c r="J20" s="3"/>
    </row>
    <row r="21" spans="1:12" x14ac:dyDescent="0.2">
      <c r="A21" s="15"/>
      <c r="B21" s="2" t="s">
        <v>19</v>
      </c>
      <c r="C21" s="2"/>
      <c r="D21" s="2"/>
      <c r="E21" s="2"/>
      <c r="F21" s="2"/>
      <c r="G21" s="2"/>
      <c r="H21" s="2"/>
      <c r="I21" s="2"/>
      <c r="J21" s="3"/>
    </row>
    <row r="22" spans="1:12" x14ac:dyDescent="0.2">
      <c r="A22" s="15"/>
      <c r="B22" s="2" t="s">
        <v>20</v>
      </c>
      <c r="C22" s="2"/>
      <c r="D22" s="2"/>
      <c r="E22" s="2"/>
      <c r="F22" s="2"/>
      <c r="G22" s="2"/>
      <c r="H22" s="2"/>
      <c r="I22" s="2"/>
      <c r="J22" s="3"/>
    </row>
    <row r="23" spans="1:12" x14ac:dyDescent="0.2">
      <c r="A23" s="15"/>
      <c r="B23" s="2"/>
      <c r="C23" s="2"/>
      <c r="D23" s="2"/>
      <c r="E23" s="2"/>
      <c r="F23" s="2"/>
      <c r="G23" s="2"/>
      <c r="H23" s="2"/>
      <c r="I23" s="2"/>
      <c r="J23" s="3"/>
    </row>
    <row r="24" spans="1:12" ht="17" thickBot="1" x14ac:dyDescent="0.25">
      <c r="A24" s="5"/>
      <c r="B24" s="6"/>
      <c r="C24" s="7"/>
      <c r="D24" s="7"/>
      <c r="E24" s="7"/>
      <c r="F24" s="6"/>
      <c r="G24" s="6"/>
      <c r="H24" s="6"/>
      <c r="I24" s="6"/>
      <c r="J24" s="8"/>
      <c r="L24" s="13"/>
    </row>
    <row r="25" spans="1:12" x14ac:dyDescent="0.2">
      <c r="A25" s="9"/>
      <c r="B25" s="9"/>
      <c r="C25" s="9"/>
      <c r="D25" s="9"/>
      <c r="E25" s="9"/>
      <c r="F25" s="9"/>
      <c r="G25" s="9"/>
      <c r="H25" s="9"/>
      <c r="I25" s="9"/>
      <c r="L25" s="13"/>
    </row>
    <row r="26" spans="1:12" ht="19" x14ac:dyDescent="0.25">
      <c r="A26" s="10" t="s">
        <v>2</v>
      </c>
      <c r="B26" s="9"/>
      <c r="C26" s="9"/>
      <c r="D26" s="9"/>
      <c r="E26" s="9"/>
      <c r="F26" s="9"/>
      <c r="G26" s="9"/>
      <c r="H26" s="9"/>
      <c r="I26" s="9"/>
      <c r="L26" s="13"/>
    </row>
    <row r="27" spans="1:12" x14ac:dyDescent="0.2">
      <c r="A27" s="11" t="s">
        <v>3</v>
      </c>
      <c r="B27" s="9"/>
      <c r="C27" s="12"/>
      <c r="D27" s="9"/>
      <c r="E27" s="9"/>
      <c r="F27" s="9"/>
      <c r="G27" s="9"/>
      <c r="H27" s="9"/>
      <c r="I27" s="9"/>
    </row>
    <row r="28" spans="1:12" x14ac:dyDescent="0.2">
      <c r="A28" s="9"/>
      <c r="B28" s="31" t="s">
        <v>23</v>
      </c>
      <c r="D28" s="9"/>
      <c r="E28" s="9"/>
      <c r="F28" s="9"/>
      <c r="G28" s="9"/>
      <c r="H28" s="9"/>
      <c r="I28" s="9"/>
    </row>
    <row r="29" spans="1:12" x14ac:dyDescent="0.2">
      <c r="A29" s="9"/>
      <c r="B29" s="9"/>
      <c r="C29" s="9"/>
      <c r="D29" s="9"/>
      <c r="E29" s="9"/>
      <c r="F29" s="9"/>
      <c r="G29" s="9"/>
      <c r="H29" s="9"/>
      <c r="I29" s="9"/>
    </row>
    <row r="30" spans="1:12" x14ac:dyDescent="0.2">
      <c r="A30" s="9"/>
      <c r="B30" s="9" t="s">
        <v>21</v>
      </c>
      <c r="C30" s="21">
        <f>SUM(E7:E12)/SUM(D7:D12)</f>
        <v>1.1861520998864927</v>
      </c>
      <c r="D30" s="9"/>
      <c r="E30" s="9"/>
      <c r="F30" s="9"/>
      <c r="G30" s="9"/>
      <c r="H30" s="9"/>
      <c r="I30" s="9"/>
    </row>
    <row r="31" spans="1:12" x14ac:dyDescent="0.2">
      <c r="A31" s="9"/>
      <c r="B31" s="9"/>
      <c r="C31" s="9"/>
      <c r="D31" s="9"/>
      <c r="E31" s="9"/>
      <c r="F31" s="9"/>
      <c r="G31" s="9"/>
      <c r="H31" s="9"/>
      <c r="I31" s="9"/>
    </row>
    <row r="32" spans="1:12" x14ac:dyDescent="0.2">
      <c r="A32" s="9"/>
      <c r="B32" s="9"/>
      <c r="C32" s="9"/>
      <c r="D32" s="9"/>
      <c r="E32" s="9"/>
      <c r="F32" s="9"/>
      <c r="G32" s="9"/>
      <c r="H32" s="9"/>
      <c r="I32" s="9"/>
    </row>
    <row r="33" spans="1:14" x14ac:dyDescent="0.2">
      <c r="A33" s="9"/>
      <c r="B33" s="9"/>
      <c r="C33" s="9"/>
      <c r="D33" s="9"/>
      <c r="E33" s="9"/>
      <c r="F33" s="9"/>
      <c r="G33" s="9"/>
      <c r="H33" s="9"/>
      <c r="I33" s="9"/>
    </row>
    <row r="34" spans="1:14" x14ac:dyDescent="0.2">
      <c r="A34" s="9"/>
      <c r="B34" s="9"/>
      <c r="C34" s="9"/>
      <c r="D34" s="9"/>
      <c r="E34" s="9"/>
      <c r="F34" s="9"/>
      <c r="G34" s="9" t="s">
        <v>9</v>
      </c>
      <c r="H34" s="9"/>
      <c r="I34" s="9"/>
    </row>
    <row r="35" spans="1:14" x14ac:dyDescent="0.2">
      <c r="A35" s="9"/>
      <c r="B35" s="9"/>
      <c r="C35" s="9"/>
      <c r="D35" s="9"/>
      <c r="E35" s="9"/>
      <c r="F35" s="9"/>
      <c r="G35" s="22" t="s">
        <v>10</v>
      </c>
      <c r="H35" s="23" t="s">
        <v>22</v>
      </c>
      <c r="I35" s="9"/>
    </row>
    <row r="36" spans="1:14" x14ac:dyDescent="0.2">
      <c r="A36" s="9"/>
      <c r="B36" s="9"/>
      <c r="C36" s="9"/>
      <c r="D36" s="9"/>
      <c r="E36" s="9"/>
      <c r="F36" s="9"/>
      <c r="G36" s="24">
        <v>0</v>
      </c>
      <c r="H36" s="25">
        <f>G36*$C$30</f>
        <v>0</v>
      </c>
      <c r="I36" s="9"/>
    </row>
    <row r="37" spans="1:14" x14ac:dyDescent="0.2">
      <c r="A37" s="9"/>
      <c r="B37" s="9"/>
      <c r="C37" s="9"/>
      <c r="D37" s="9"/>
      <c r="E37" s="9"/>
      <c r="F37" s="9"/>
      <c r="G37" s="24">
        <v>25000</v>
      </c>
      <c r="H37" s="25">
        <f>G37*$C$30</f>
        <v>29653.80249716232</v>
      </c>
      <c r="I37" s="9"/>
    </row>
    <row r="38" spans="1:14" x14ac:dyDescent="0.2">
      <c r="B38" s="9"/>
      <c r="C38" s="12"/>
      <c r="D38" s="9"/>
      <c r="E38" s="9"/>
      <c r="F38" s="9"/>
      <c r="G38" s="9"/>
      <c r="H38" s="9"/>
      <c r="I38" s="9"/>
    </row>
    <row r="39" spans="1:14" x14ac:dyDescent="0.2">
      <c r="A39" s="9"/>
      <c r="B39" s="9"/>
      <c r="C39" s="9"/>
      <c r="D39" s="9"/>
      <c r="E39" s="9"/>
      <c r="F39" s="9"/>
      <c r="G39" s="9"/>
      <c r="H39" s="9"/>
      <c r="I39" s="9"/>
      <c r="L39" s="9"/>
      <c r="M39" s="12"/>
      <c r="N39" s="9"/>
    </row>
    <row r="40" spans="1:14" x14ac:dyDescent="0.2">
      <c r="A40" s="9"/>
      <c r="B40" s="9"/>
      <c r="C40" s="9"/>
      <c r="D40" s="9"/>
      <c r="E40" s="9"/>
      <c r="F40" s="9"/>
      <c r="G40" s="9"/>
      <c r="H40" s="9"/>
      <c r="I40" s="9"/>
      <c r="L40" s="13"/>
      <c r="M40" s="13"/>
      <c r="N40" s="13"/>
    </row>
    <row r="41" spans="1:14" x14ac:dyDescent="0.2">
      <c r="A41" s="9"/>
      <c r="B41" s="9"/>
      <c r="C41" s="9"/>
      <c r="D41" s="9"/>
      <c r="E41" s="9"/>
      <c r="F41" s="9"/>
      <c r="G41" s="9"/>
      <c r="H41" s="9"/>
      <c r="I41" s="9"/>
      <c r="L41" s="13"/>
      <c r="M41" s="13"/>
      <c r="N41" s="13"/>
    </row>
    <row r="42" spans="1:14" x14ac:dyDescent="0.2">
      <c r="A42" s="9"/>
      <c r="B42" s="9"/>
      <c r="C42" s="9"/>
      <c r="D42" s="9"/>
      <c r="E42" s="9"/>
      <c r="F42" s="9"/>
      <c r="G42" s="9"/>
      <c r="H42" s="9"/>
      <c r="I42" s="9"/>
      <c r="L42" s="13"/>
      <c r="M42" s="13"/>
      <c r="N42" s="13"/>
    </row>
    <row r="43" spans="1:14" x14ac:dyDescent="0.2">
      <c r="A43" s="9"/>
      <c r="B43" s="9"/>
      <c r="C43" s="9"/>
      <c r="D43" s="9"/>
      <c r="E43" s="9"/>
      <c r="F43" s="9"/>
      <c r="G43" s="9"/>
      <c r="H43" s="9"/>
      <c r="I43" s="9"/>
      <c r="L43" s="13"/>
      <c r="M43" s="13"/>
      <c r="N43" s="13"/>
    </row>
    <row r="44" spans="1:14" x14ac:dyDescent="0.2">
      <c r="A44" s="9"/>
      <c r="B44" s="9"/>
      <c r="C44" s="9"/>
      <c r="D44" s="9"/>
      <c r="E44" s="9"/>
      <c r="F44" s="9"/>
      <c r="G44" s="9"/>
      <c r="H44" s="9"/>
      <c r="I44" s="9"/>
      <c r="L44" s="13"/>
      <c r="M44" s="13"/>
      <c r="N44" s="13"/>
    </row>
    <row r="45" spans="1:14" x14ac:dyDescent="0.2">
      <c r="A45" s="9"/>
      <c r="B45" s="9"/>
      <c r="C45" s="9"/>
      <c r="D45" s="9"/>
      <c r="E45" s="9"/>
      <c r="F45" s="9"/>
      <c r="G45" s="9"/>
      <c r="H45" s="9"/>
      <c r="I45" s="9"/>
      <c r="L45" s="13"/>
      <c r="M45" s="13"/>
      <c r="N45" s="13"/>
    </row>
    <row r="46" spans="1:14" x14ac:dyDescent="0.2">
      <c r="A46" s="9"/>
      <c r="B46" s="9"/>
      <c r="C46" s="9"/>
      <c r="D46" s="9"/>
      <c r="E46" s="9"/>
      <c r="F46" s="9"/>
      <c r="G46" s="9"/>
      <c r="H46" s="9"/>
      <c r="I46" s="9"/>
      <c r="L46" s="13"/>
      <c r="M46" s="13"/>
      <c r="N46" s="13"/>
    </row>
    <row r="47" spans="1:14" ht="33" customHeight="1" x14ac:dyDescent="0.2">
      <c r="A47" s="9"/>
      <c r="B47" s="128" t="s">
        <v>24</v>
      </c>
      <c r="C47" s="128"/>
      <c r="D47" s="128"/>
      <c r="E47" s="128"/>
      <c r="F47" s="128"/>
      <c r="G47" s="128"/>
      <c r="H47" s="128"/>
      <c r="I47" s="128"/>
      <c r="L47" s="13"/>
      <c r="M47" s="13"/>
      <c r="N47" s="13"/>
    </row>
    <row r="48" spans="1:14" x14ac:dyDescent="0.2">
      <c r="A48" s="9"/>
      <c r="B48" s="9"/>
      <c r="C48" s="9"/>
      <c r="D48" s="9"/>
      <c r="E48" s="9"/>
      <c r="F48" s="9"/>
      <c r="G48" s="9"/>
      <c r="H48" s="9"/>
      <c r="I48" s="9"/>
      <c r="L48" s="13"/>
      <c r="M48" s="13"/>
      <c r="N48" s="13"/>
    </row>
    <row r="49" spans="1:14" x14ac:dyDescent="0.2">
      <c r="A49" s="9"/>
      <c r="B49" s="9"/>
      <c r="C49" s="9"/>
      <c r="D49" s="9"/>
      <c r="E49" s="9"/>
      <c r="F49" s="9"/>
      <c r="G49" s="9"/>
      <c r="H49" s="9"/>
      <c r="I49" s="9"/>
      <c r="L49" s="9"/>
      <c r="M49" s="12"/>
      <c r="N49" s="9"/>
    </row>
    <row r="50" spans="1:14" x14ac:dyDescent="0.2">
      <c r="A50" s="11" t="s">
        <v>4</v>
      </c>
      <c r="B50" s="9"/>
      <c r="C50" s="9"/>
      <c r="D50" s="9"/>
      <c r="E50" s="9"/>
      <c r="F50" s="9"/>
      <c r="L50" s="13"/>
      <c r="M50" s="13"/>
      <c r="N50" s="13"/>
    </row>
    <row r="51" spans="1:14" x14ac:dyDescent="0.2">
      <c r="A51" s="11"/>
      <c r="B51" s="31" t="s">
        <v>25</v>
      </c>
      <c r="C51" s="9"/>
      <c r="D51" s="9"/>
      <c r="E51" s="9"/>
      <c r="F51" s="9"/>
      <c r="L51" s="13"/>
      <c r="M51" s="13"/>
      <c r="N51" s="13"/>
    </row>
    <row r="52" spans="1:14" x14ac:dyDescent="0.2">
      <c r="A52" s="11"/>
      <c r="B52" s="31"/>
      <c r="C52" s="9"/>
      <c r="D52" s="9"/>
      <c r="E52" s="9"/>
      <c r="F52" s="9"/>
      <c r="L52" s="13"/>
      <c r="M52" s="13"/>
      <c r="N52" s="13"/>
    </row>
    <row r="53" spans="1:14" ht="34" x14ac:dyDescent="0.2">
      <c r="A53" s="9"/>
      <c r="B53" s="9"/>
      <c r="C53" s="9"/>
      <c r="D53" s="9"/>
      <c r="E53" s="9"/>
      <c r="F53" s="9"/>
      <c r="G53" s="26" t="s">
        <v>11</v>
      </c>
      <c r="H53" s="27" t="s">
        <v>8</v>
      </c>
      <c r="I53" s="28" t="s">
        <v>12</v>
      </c>
      <c r="L53" s="13"/>
      <c r="M53" s="13"/>
      <c r="N53" s="13"/>
    </row>
    <row r="54" spans="1:14" x14ac:dyDescent="0.2">
      <c r="A54" s="9"/>
      <c r="B54" s="9"/>
      <c r="C54" s="9"/>
      <c r="D54" s="9"/>
      <c r="E54" s="9"/>
      <c r="F54" s="9"/>
      <c r="G54" s="29">
        <f>C7</f>
        <v>2009</v>
      </c>
      <c r="H54" s="30">
        <f>D7</f>
        <v>10700</v>
      </c>
      <c r="I54" s="33">
        <f t="shared" ref="I54:I59" si="0">(E7-D7*$C$30)/SQRT(D7)</f>
        <v>-2.8212026258075009</v>
      </c>
      <c r="L54" s="13"/>
      <c r="M54" s="13"/>
      <c r="N54" s="13"/>
    </row>
    <row r="55" spans="1:14" x14ac:dyDescent="0.2">
      <c r="A55" s="9"/>
      <c r="B55" s="9"/>
      <c r="C55" s="9"/>
      <c r="D55" s="9"/>
      <c r="E55" s="9"/>
      <c r="F55" s="9"/>
      <c r="G55" s="29">
        <f t="shared" ref="G55:G59" si="1">C8</f>
        <v>2010</v>
      </c>
      <c r="H55" s="30">
        <f t="shared" ref="H55:H59" si="2">D8</f>
        <v>9500</v>
      </c>
      <c r="I55" s="33">
        <f t="shared" si="0"/>
        <v>14.687444922245129</v>
      </c>
      <c r="L55" s="13"/>
      <c r="M55" s="13"/>
      <c r="N55" s="13"/>
    </row>
    <row r="56" spans="1:14" x14ac:dyDescent="0.2">
      <c r="A56" s="9"/>
      <c r="B56" s="9"/>
      <c r="C56" s="9"/>
      <c r="D56" s="9"/>
      <c r="E56" s="9"/>
      <c r="F56" s="9"/>
      <c r="G56" s="29">
        <f t="shared" si="1"/>
        <v>2011</v>
      </c>
      <c r="H56" s="30">
        <f t="shared" si="2"/>
        <v>15000</v>
      </c>
      <c r="I56" s="33">
        <f t="shared" si="0"/>
        <v>-1.5699718593547971</v>
      </c>
      <c r="L56" s="13"/>
      <c r="M56" s="13"/>
      <c r="N56" s="13"/>
    </row>
    <row r="57" spans="1:14" x14ac:dyDescent="0.2">
      <c r="A57" s="9"/>
      <c r="B57" s="9"/>
      <c r="C57" s="9"/>
      <c r="D57" s="9"/>
      <c r="E57" s="9"/>
      <c r="F57" s="9"/>
      <c r="G57" s="29">
        <f t="shared" si="1"/>
        <v>2012</v>
      </c>
      <c r="H57" s="30">
        <f t="shared" si="2"/>
        <v>20100</v>
      </c>
      <c r="I57" s="33">
        <f t="shared" si="0"/>
        <v>-10.874011526210555</v>
      </c>
      <c r="L57" s="13"/>
      <c r="M57" s="13"/>
      <c r="N57" s="13"/>
    </row>
    <row r="58" spans="1:14" x14ac:dyDescent="0.2">
      <c r="A58" s="9"/>
      <c r="B58" s="9"/>
      <c r="C58" s="9"/>
      <c r="D58" s="9"/>
      <c r="E58" s="9"/>
      <c r="F58" s="9"/>
      <c r="G58" s="29">
        <f t="shared" si="1"/>
        <v>2013</v>
      </c>
      <c r="H58" s="30">
        <f t="shared" si="2"/>
        <v>21000</v>
      </c>
      <c r="I58" s="33">
        <f t="shared" si="0"/>
        <v>-0.7535108604850741</v>
      </c>
      <c r="L58" s="13"/>
      <c r="M58" s="13"/>
      <c r="N58" s="13"/>
    </row>
    <row r="59" spans="1:14" x14ac:dyDescent="0.2">
      <c r="A59" s="9"/>
      <c r="B59" s="9"/>
      <c r="C59" s="9"/>
      <c r="D59" s="9"/>
      <c r="E59" s="9"/>
      <c r="F59" s="9"/>
      <c r="G59" s="29">
        <f t="shared" si="1"/>
        <v>2014</v>
      </c>
      <c r="H59" s="30">
        <f t="shared" si="2"/>
        <v>11800</v>
      </c>
      <c r="I59" s="33">
        <f t="shared" si="0"/>
        <v>6.4753699286219089</v>
      </c>
      <c r="L59" s="13"/>
      <c r="M59" s="13"/>
      <c r="N59" s="13"/>
    </row>
    <row r="60" spans="1:14" x14ac:dyDescent="0.2">
      <c r="A60" s="9"/>
      <c r="B60" s="9"/>
      <c r="C60" s="9"/>
      <c r="D60" s="9"/>
      <c r="E60" s="9"/>
      <c r="F60" s="9"/>
      <c r="L60" s="13"/>
      <c r="M60" s="13"/>
      <c r="N60" s="13"/>
    </row>
    <row r="61" spans="1:14" x14ac:dyDescent="0.2">
      <c r="A61" s="9"/>
      <c r="B61" s="9"/>
      <c r="C61" s="9"/>
      <c r="D61" s="9"/>
      <c r="E61" s="9"/>
      <c r="F61" s="9"/>
      <c r="L61" s="9"/>
      <c r="M61" s="12"/>
      <c r="N61" s="9"/>
    </row>
    <row r="62" spans="1:14" x14ac:dyDescent="0.2">
      <c r="A62" s="9"/>
      <c r="B62" s="9"/>
      <c r="C62" s="9"/>
      <c r="D62" s="9"/>
      <c r="E62" s="9"/>
      <c r="F62" s="9"/>
      <c r="G62" s="9"/>
      <c r="H62" s="9"/>
      <c r="I62" s="9"/>
      <c r="L62" s="13"/>
      <c r="M62" s="13"/>
      <c r="N62" s="13"/>
    </row>
    <row r="63" spans="1:14" x14ac:dyDescent="0.2">
      <c r="A63" s="9"/>
      <c r="B63" s="9"/>
      <c r="C63" s="9"/>
      <c r="D63" s="9"/>
      <c r="E63" s="9"/>
      <c r="F63" s="9"/>
      <c r="G63" s="9"/>
      <c r="H63" s="9"/>
      <c r="I63" s="9"/>
      <c r="L63" s="13"/>
      <c r="M63" s="13"/>
      <c r="N63" s="13"/>
    </row>
    <row r="64" spans="1:14" x14ac:dyDescent="0.2">
      <c r="A64" s="9"/>
      <c r="B64" s="9"/>
      <c r="C64" s="9"/>
      <c r="D64" s="9"/>
      <c r="E64" s="9"/>
      <c r="F64" s="9"/>
      <c r="H64" s="9"/>
      <c r="I64" s="9"/>
      <c r="L64" s="13"/>
      <c r="M64" s="13"/>
      <c r="N64" s="13"/>
    </row>
    <row r="65" spans="1:65" x14ac:dyDescent="0.2">
      <c r="A65" s="9"/>
      <c r="B65" s="9"/>
      <c r="C65" s="9"/>
      <c r="D65" s="9"/>
      <c r="E65" s="9"/>
      <c r="F65" s="9"/>
      <c r="G65" s="9"/>
      <c r="H65" s="9"/>
      <c r="I65" s="9"/>
      <c r="L65" s="13"/>
      <c r="M65" s="13"/>
      <c r="N65" s="13"/>
    </row>
    <row r="66" spans="1:65" x14ac:dyDescent="0.2">
      <c r="A66" s="9"/>
      <c r="B66" s="9"/>
      <c r="C66" s="9"/>
      <c r="D66" s="9"/>
      <c r="E66" s="9"/>
      <c r="F66" s="9"/>
      <c r="G66" s="9"/>
      <c r="H66" s="9"/>
      <c r="I66" s="9"/>
      <c r="L66" s="13"/>
      <c r="M66" s="13"/>
      <c r="N66" s="13"/>
    </row>
    <row r="67" spans="1:65" x14ac:dyDescent="0.2">
      <c r="A67" s="9"/>
      <c r="B67" s="9"/>
      <c r="C67" s="9"/>
      <c r="D67" s="9"/>
      <c r="E67" s="9"/>
      <c r="F67" s="9"/>
      <c r="G67" s="9"/>
      <c r="H67" s="9"/>
      <c r="I67" s="9"/>
      <c r="L67" s="13"/>
      <c r="M67" s="13"/>
      <c r="N67" s="13"/>
    </row>
    <row r="68" spans="1:65" ht="102" customHeight="1" x14ac:dyDescent="0.2">
      <c r="A68" s="9"/>
      <c r="B68" s="128" t="s">
        <v>26</v>
      </c>
      <c r="C68" s="128"/>
      <c r="D68" s="128"/>
      <c r="E68" s="128"/>
      <c r="F68" s="128"/>
      <c r="G68" s="128"/>
      <c r="H68" s="128"/>
      <c r="I68" s="128"/>
      <c r="L68" s="13"/>
      <c r="M68" s="13"/>
      <c r="N68" s="13"/>
    </row>
    <row r="69" spans="1:65" x14ac:dyDescent="0.2">
      <c r="A69" s="9"/>
      <c r="B69" s="9"/>
      <c r="C69" s="9"/>
      <c r="D69" s="9"/>
      <c r="E69" s="9"/>
      <c r="F69" s="9"/>
      <c r="G69" s="9"/>
      <c r="H69" s="9"/>
      <c r="I69" s="9"/>
      <c r="L69" s="13"/>
      <c r="M69" s="13"/>
      <c r="N69" s="13"/>
    </row>
    <row r="70" spans="1:65" ht="19" x14ac:dyDescent="0.25">
      <c r="A70" s="10"/>
      <c r="B70" s="9"/>
      <c r="C70" s="9"/>
      <c r="D70" s="9"/>
      <c r="E70" s="9"/>
      <c r="F70" s="9"/>
      <c r="G70" s="9"/>
      <c r="H70" s="9"/>
      <c r="I70" s="9"/>
      <c r="L70" s="13"/>
      <c r="M70" s="13"/>
      <c r="N70" s="13"/>
    </row>
    <row r="71" spans="1:65" x14ac:dyDescent="0.2">
      <c r="A71" s="9"/>
      <c r="B71" s="128" t="s">
        <v>13</v>
      </c>
      <c r="C71" s="128"/>
      <c r="D71" s="128"/>
      <c r="E71" s="128"/>
      <c r="F71" s="128"/>
      <c r="G71" s="128"/>
      <c r="H71" s="128"/>
      <c r="I71" s="128"/>
      <c r="J71" s="128"/>
      <c r="L71" s="13"/>
      <c r="M71" s="13"/>
      <c r="N71" s="13"/>
    </row>
    <row r="72" spans="1:65" x14ac:dyDescent="0.2">
      <c r="A72" s="9"/>
      <c r="B72" s="9"/>
      <c r="C72" s="9"/>
      <c r="D72" s="9"/>
      <c r="E72" s="9"/>
      <c r="F72" s="9"/>
      <c r="G72" s="9"/>
      <c r="H72" s="9"/>
      <c r="I72" s="9"/>
      <c r="L72" s="13"/>
      <c r="M72" s="13"/>
      <c r="N72" s="13"/>
    </row>
    <row r="73" spans="1:65" x14ac:dyDescent="0.2">
      <c r="A73" s="9"/>
      <c r="B73" s="9"/>
      <c r="C73" s="9"/>
      <c r="D73" s="9"/>
      <c r="E73" s="9"/>
      <c r="F73" s="9"/>
      <c r="G73" s="9"/>
      <c r="H73" s="9"/>
      <c r="I73" s="9"/>
      <c r="L73" s="13"/>
      <c r="M73" s="13"/>
      <c r="N73" s="13"/>
    </row>
    <row r="74" spans="1:65" x14ac:dyDescent="0.2">
      <c r="A74" s="9"/>
      <c r="B74" s="9"/>
      <c r="C74" s="9"/>
      <c r="D74" s="9"/>
      <c r="E74" s="9"/>
      <c r="F74" s="9"/>
      <c r="G74" s="9"/>
      <c r="H74" s="9"/>
      <c r="I74" s="9"/>
      <c r="L74" s="13"/>
      <c r="M74" s="13"/>
      <c r="N74" s="13"/>
    </row>
    <row r="75" spans="1:65" x14ac:dyDescent="0.2">
      <c r="A75" s="9"/>
      <c r="B75" s="9"/>
      <c r="C75" s="9"/>
      <c r="D75" s="9"/>
      <c r="E75" s="9"/>
      <c r="F75" s="9"/>
      <c r="G75" s="9"/>
      <c r="H75" s="9"/>
      <c r="I75" s="9"/>
      <c r="L75" s="13"/>
      <c r="M75" s="13"/>
      <c r="N75" s="13"/>
    </row>
    <row r="76" spans="1:65" x14ac:dyDescent="0.2">
      <c r="A76" s="9"/>
      <c r="B76" s="9"/>
      <c r="C76" s="9"/>
      <c r="D76" s="9"/>
      <c r="E76" s="9"/>
      <c r="F76" s="9"/>
      <c r="G76" s="9"/>
      <c r="H76" s="9"/>
      <c r="I76" s="9"/>
      <c r="L76" s="13"/>
      <c r="M76" s="13"/>
      <c r="N76" s="13"/>
    </row>
    <row r="77" spans="1:65" x14ac:dyDescent="0.2">
      <c r="A77" s="9"/>
      <c r="B77" s="9"/>
      <c r="C77" s="9"/>
      <c r="D77" s="9"/>
      <c r="E77" s="9"/>
      <c r="F77" s="9"/>
      <c r="G77" s="9"/>
      <c r="H77" s="9"/>
      <c r="I77" s="9"/>
      <c r="L77" s="13"/>
      <c r="M77" s="13"/>
      <c r="N77" s="13"/>
    </row>
    <row r="78" spans="1:65" x14ac:dyDescent="0.2">
      <c r="A78" s="9"/>
      <c r="B78" s="9"/>
      <c r="C78" s="9"/>
      <c r="D78" s="9"/>
      <c r="E78" s="9"/>
      <c r="F78" s="9"/>
      <c r="G78" s="9"/>
      <c r="H78" s="9"/>
      <c r="I78" s="9"/>
      <c r="L78" s="9"/>
      <c r="M78" s="12"/>
      <c r="N78" s="9"/>
    </row>
    <row r="79" spans="1:65" x14ac:dyDescent="0.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row>
    <row r="80" spans="1:65" x14ac:dyDescent="0.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row>
    <row r="81" spans="1:65" x14ac:dyDescent="0.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row>
    <row r="82" spans="1:65" x14ac:dyDescent="0.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row>
    <row r="83" spans="1:65" x14ac:dyDescent="0.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row>
    <row r="84" spans="1:65" x14ac:dyDescent="0.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row>
    <row r="85" spans="1:65" x14ac:dyDescent="0.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row>
    <row r="86" spans="1:65" x14ac:dyDescent="0.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row>
    <row r="87" spans="1:65" x14ac:dyDescent="0.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row>
    <row r="88" spans="1:65" x14ac:dyDescent="0.2">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row>
    <row r="89" spans="1:65" x14ac:dyDescent="0.2">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row>
    <row r="90" spans="1:65" x14ac:dyDescent="0.2">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row>
    <row r="91" spans="1:65" x14ac:dyDescent="0.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row>
    <row r="92" spans="1:65" x14ac:dyDescent="0.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row>
    <row r="93" spans="1:65" x14ac:dyDescent="0.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row>
    <row r="94" spans="1:65" x14ac:dyDescent="0.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row>
    <row r="95" spans="1:65" x14ac:dyDescent="0.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row>
    <row r="96" spans="1:65" x14ac:dyDescent="0.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row>
    <row r="97" spans="1:65" x14ac:dyDescent="0.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row>
    <row r="98" spans="1:65" x14ac:dyDescent="0.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row>
    <row r="99" spans="1:65" x14ac:dyDescent="0.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spans="1:65" x14ac:dyDescent="0.2">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row>
    <row r="101" spans="1:65" x14ac:dyDescent="0.2">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row>
    <row r="102" spans="1:65" x14ac:dyDescent="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row>
    <row r="103" spans="1:65" x14ac:dyDescent="0.2">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row>
    <row r="104" spans="1:65" x14ac:dyDescent="0.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row>
    <row r="105" spans="1:65" x14ac:dyDescent="0.2">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row>
    <row r="106" spans="1:65"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row>
    <row r="107" spans="1:65" x14ac:dyDescent="0.2">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row>
    <row r="108" spans="1:65"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row>
    <row r="109" spans="1:65"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row>
    <row r="110" spans="1:65"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row>
    <row r="111" spans="1:65"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row>
    <row r="112" spans="1:65"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row>
    <row r="113" spans="1:65"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row>
    <row r="114" spans="1:65"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row>
    <row r="115" spans="1:65" x14ac:dyDescent="0.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row>
    <row r="116" spans="1:65" x14ac:dyDescent="0.2">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row>
    <row r="117" spans="1:65" x14ac:dyDescent="0.2">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row>
    <row r="118" spans="1:65" x14ac:dyDescent="0.2">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row>
    <row r="119" spans="1:65" x14ac:dyDescent="0.2">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row>
    <row r="120" spans="1:65" x14ac:dyDescent="0.2">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row>
    <row r="121" spans="1:65" x14ac:dyDescent="0.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row>
    <row r="122" spans="1:65" x14ac:dyDescent="0.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row>
    <row r="123" spans="1:65" x14ac:dyDescent="0.2">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row>
    <row r="124" spans="1:65" x14ac:dyDescent="0.2">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row>
    <row r="125" spans="1:65" x14ac:dyDescent="0.2">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row>
    <row r="126" spans="1:65" x14ac:dyDescent="0.2">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row>
    <row r="127" spans="1:65" x14ac:dyDescent="0.2">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row>
    <row r="128" spans="1:65" x14ac:dyDescent="0.2">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row>
    <row r="129" spans="1:65" x14ac:dyDescent="0.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row>
    <row r="130" spans="1:65" x14ac:dyDescent="0.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row>
    <row r="131" spans="1:65" x14ac:dyDescent="0.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row>
    <row r="132" spans="1:65" x14ac:dyDescent="0.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row>
    <row r="133" spans="1:65" x14ac:dyDescent="0.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row>
    <row r="134" spans="1:65" x14ac:dyDescent="0.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row>
    <row r="135" spans="1:65" x14ac:dyDescent="0.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row>
    <row r="136" spans="1:65"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row>
    <row r="137" spans="1:65"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row>
    <row r="138" spans="1:65"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row>
    <row r="139" spans="1:65"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row>
    <row r="140" spans="1:65"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row>
    <row r="141" spans="1:65"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row>
    <row r="142" spans="1:65"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row>
    <row r="143" spans="1:65"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row>
    <row r="144" spans="1:65"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row>
    <row r="145" spans="1:65"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row>
    <row r="146" spans="1:65"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row>
    <row r="147" spans="1:65"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row>
    <row r="148" spans="1:65"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row>
    <row r="149" spans="1:65"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row>
    <row r="150" spans="1:65"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row>
    <row r="151" spans="1:65"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row>
    <row r="152" spans="1:65"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row>
    <row r="153" spans="1:65"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row>
    <row r="154" spans="1:65"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row>
    <row r="155" spans="1:65"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row>
    <row r="156" spans="1:65"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row>
    <row r="157" spans="1:65"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row>
    <row r="158" spans="1:65"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row>
    <row r="159" spans="1:65" x14ac:dyDescent="0.2">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row>
    <row r="160" spans="1:65"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row>
    <row r="161" spans="1:65" x14ac:dyDescent="0.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row>
    <row r="162" spans="1:65" x14ac:dyDescent="0.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row>
    <row r="163" spans="1:65" x14ac:dyDescent="0.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row>
    <row r="164" spans="1:65"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row>
    <row r="165" spans="1:65"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row>
    <row r="166" spans="1:65"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row>
    <row r="167" spans="1:65" x14ac:dyDescent="0.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row>
    <row r="168" spans="1:65" x14ac:dyDescent="0.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row>
    <row r="169" spans="1:65" x14ac:dyDescent="0.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row>
    <row r="170" spans="1:65" x14ac:dyDescent="0.2">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row>
    <row r="171" spans="1:65" x14ac:dyDescent="0.2">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row>
    <row r="172" spans="1:65" x14ac:dyDescent="0.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row>
    <row r="173" spans="1:65" x14ac:dyDescent="0.2">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row>
    <row r="174" spans="1:65" x14ac:dyDescent="0.2">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row>
    <row r="175" spans="1:65" x14ac:dyDescent="0.2">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row>
    <row r="176" spans="1:65" x14ac:dyDescent="0.2">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row>
    <row r="177" spans="1:65" x14ac:dyDescent="0.2">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row>
    <row r="178" spans="1:65" x14ac:dyDescent="0.2">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row>
    <row r="179" spans="1:65" x14ac:dyDescent="0.2">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row>
    <row r="180" spans="1:65" x14ac:dyDescent="0.2">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row>
  </sheetData>
  <mergeCells count="4">
    <mergeCell ref="C5:E5"/>
    <mergeCell ref="B71:J71"/>
    <mergeCell ref="B47:I47"/>
    <mergeCell ref="B68:I6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CE148-A74E-734C-AE16-B8B29AECEEC2}">
  <dimension ref="A1:BM191"/>
  <sheetViews>
    <sheetView showGridLines="0" zoomScale="120" zoomScaleNormal="120" workbookViewId="0"/>
  </sheetViews>
  <sheetFormatPr baseColWidth="10" defaultRowHeight="16" x14ac:dyDescent="0.2"/>
  <cols>
    <col min="1" max="16384" width="10.83203125" style="4"/>
  </cols>
  <sheetData>
    <row r="1" spans="1:10" ht="19" x14ac:dyDescent="0.25">
      <c r="A1" s="1" t="s">
        <v>52</v>
      </c>
      <c r="B1" s="2"/>
      <c r="C1" s="2"/>
      <c r="D1" s="2"/>
      <c r="E1" s="2"/>
      <c r="F1" s="2"/>
      <c r="G1" s="2"/>
      <c r="H1" s="2"/>
      <c r="I1" s="2"/>
      <c r="J1" s="3"/>
    </row>
    <row r="2" spans="1:10" x14ac:dyDescent="0.2">
      <c r="A2" s="14"/>
      <c r="B2" s="2"/>
      <c r="C2" s="2"/>
      <c r="D2" s="2"/>
      <c r="E2" s="2"/>
      <c r="F2" s="2"/>
      <c r="G2" s="2"/>
      <c r="H2" s="2"/>
      <c r="I2" s="2"/>
      <c r="J2" s="3"/>
    </row>
    <row r="3" spans="1:10" x14ac:dyDescent="0.2">
      <c r="A3" s="15"/>
      <c r="B3" s="2" t="s">
        <v>15</v>
      </c>
      <c r="C3" s="2"/>
      <c r="D3" s="2"/>
      <c r="E3" s="2"/>
      <c r="F3" s="2"/>
      <c r="G3" s="2"/>
      <c r="H3" s="2"/>
      <c r="I3" s="2"/>
      <c r="J3" s="3"/>
    </row>
    <row r="4" spans="1:10" x14ac:dyDescent="0.2">
      <c r="A4" s="15"/>
      <c r="B4" s="2"/>
      <c r="C4" s="2"/>
      <c r="D4" s="2"/>
      <c r="E4" s="2"/>
      <c r="F4" s="2"/>
      <c r="G4" s="2"/>
      <c r="H4" s="2"/>
      <c r="I4" s="2"/>
      <c r="J4" s="3"/>
    </row>
    <row r="5" spans="1:10" x14ac:dyDescent="0.2">
      <c r="A5" s="15"/>
      <c r="B5" s="2"/>
      <c r="C5" s="127" t="s">
        <v>27</v>
      </c>
      <c r="D5" s="127"/>
      <c r="E5" s="127"/>
      <c r="F5" s="127"/>
      <c r="G5" s="127"/>
      <c r="H5" s="127"/>
      <c r="I5" s="2"/>
      <c r="J5" s="3"/>
    </row>
    <row r="6" spans="1:10" ht="35" thickBot="1" x14ac:dyDescent="0.25">
      <c r="A6" s="15"/>
      <c r="B6" s="2"/>
      <c r="C6" s="16" t="s">
        <v>6</v>
      </c>
      <c r="D6" s="17" t="s">
        <v>28</v>
      </c>
      <c r="E6" s="17" t="s">
        <v>29</v>
      </c>
      <c r="F6" s="17" t="s">
        <v>30</v>
      </c>
      <c r="G6" s="17" t="s">
        <v>31</v>
      </c>
      <c r="H6" s="17" t="s">
        <v>32</v>
      </c>
      <c r="I6" s="2"/>
      <c r="J6" s="3"/>
    </row>
    <row r="7" spans="1:10" x14ac:dyDescent="0.2">
      <c r="A7" s="15"/>
      <c r="B7" s="2"/>
      <c r="C7" s="18">
        <v>2011</v>
      </c>
      <c r="D7" s="34">
        <v>8.6</v>
      </c>
      <c r="E7" s="34">
        <v>1.7</v>
      </c>
      <c r="F7" s="34">
        <v>1.4</v>
      </c>
      <c r="G7" s="20">
        <v>1.2</v>
      </c>
      <c r="H7" s="20">
        <v>1</v>
      </c>
      <c r="I7" s="2"/>
      <c r="J7" s="3"/>
    </row>
    <row r="8" spans="1:10" x14ac:dyDescent="0.2">
      <c r="A8" s="15"/>
      <c r="B8" s="2"/>
      <c r="C8" s="18">
        <v>2012</v>
      </c>
      <c r="D8" s="34">
        <v>4.0999999999999996</v>
      </c>
      <c r="E8" s="34">
        <v>1.9</v>
      </c>
      <c r="F8" s="34">
        <v>1.1000000000000001</v>
      </c>
      <c r="G8" s="20">
        <v>1.1000000000000001</v>
      </c>
      <c r="H8" s="20"/>
      <c r="I8" s="2"/>
      <c r="J8" s="3"/>
    </row>
    <row r="9" spans="1:10" x14ac:dyDescent="0.2">
      <c r="A9" s="15"/>
      <c r="B9" s="2"/>
      <c r="C9" s="18">
        <v>2013</v>
      </c>
      <c r="D9" s="34">
        <v>7</v>
      </c>
      <c r="E9" s="34">
        <v>2.8</v>
      </c>
      <c r="F9" s="34">
        <v>1.2</v>
      </c>
      <c r="G9" s="20"/>
      <c r="H9" s="20"/>
      <c r="I9" s="2"/>
      <c r="J9" s="3"/>
    </row>
    <row r="10" spans="1:10" x14ac:dyDescent="0.2">
      <c r="A10" s="15"/>
      <c r="B10" s="2"/>
      <c r="C10" s="18">
        <v>2014</v>
      </c>
      <c r="D10" s="34">
        <v>4.9000000000000004</v>
      </c>
      <c r="E10" s="34">
        <v>2</v>
      </c>
      <c r="F10" s="34"/>
      <c r="G10" s="20"/>
      <c r="H10" s="20"/>
      <c r="I10" s="2"/>
      <c r="J10" s="3"/>
    </row>
    <row r="11" spans="1:10" x14ac:dyDescent="0.2">
      <c r="A11" s="15"/>
      <c r="B11" s="2"/>
      <c r="C11" s="18">
        <v>2015</v>
      </c>
      <c r="D11" s="34">
        <v>1.5</v>
      </c>
      <c r="E11" s="34"/>
      <c r="F11" s="34"/>
      <c r="G11" s="20"/>
      <c r="H11" s="20"/>
      <c r="I11" s="2"/>
      <c r="J11" s="3"/>
    </row>
    <row r="12" spans="1:10" x14ac:dyDescent="0.2">
      <c r="A12" s="15"/>
      <c r="B12" s="2"/>
      <c r="C12" s="2"/>
      <c r="D12" s="2"/>
      <c r="E12" s="2"/>
      <c r="F12" s="2"/>
      <c r="G12" s="2"/>
      <c r="H12" s="2"/>
      <c r="I12" s="2"/>
      <c r="J12" s="3"/>
    </row>
    <row r="13" spans="1:10" x14ac:dyDescent="0.2">
      <c r="A13" s="15"/>
      <c r="B13" s="2" t="s">
        <v>53</v>
      </c>
      <c r="C13" s="2"/>
      <c r="D13" s="2"/>
      <c r="E13" s="2"/>
      <c r="F13" s="2"/>
      <c r="G13" s="2"/>
      <c r="H13" s="2"/>
      <c r="I13" s="2"/>
      <c r="J13" s="3"/>
    </row>
    <row r="14" spans="1:10" x14ac:dyDescent="0.2">
      <c r="A14" s="15"/>
      <c r="B14" s="2"/>
      <c r="C14" s="2"/>
      <c r="D14" s="2"/>
      <c r="E14" s="2"/>
      <c r="F14" s="2"/>
      <c r="G14" s="2"/>
      <c r="H14" s="2"/>
      <c r="I14" s="2"/>
      <c r="J14" s="3"/>
    </row>
    <row r="15" spans="1:10" x14ac:dyDescent="0.2">
      <c r="A15" s="15"/>
      <c r="B15" s="2"/>
      <c r="C15" s="2"/>
      <c r="D15" s="2"/>
      <c r="E15" s="2"/>
      <c r="F15" s="2"/>
      <c r="G15" s="2"/>
      <c r="H15" s="2"/>
      <c r="I15" s="2"/>
      <c r="J15" s="3"/>
    </row>
    <row r="16" spans="1:10" x14ac:dyDescent="0.2">
      <c r="A16" s="15"/>
      <c r="B16" s="2" t="s">
        <v>33</v>
      </c>
      <c r="C16" s="2"/>
      <c r="D16" s="2"/>
      <c r="E16" s="2"/>
      <c r="F16" s="2"/>
      <c r="G16" s="2"/>
      <c r="H16" s="2"/>
      <c r="I16" s="2"/>
      <c r="J16" s="3"/>
    </row>
    <row r="17" spans="1:12" x14ac:dyDescent="0.2">
      <c r="A17" s="15"/>
      <c r="B17" s="2" t="s">
        <v>54</v>
      </c>
      <c r="C17" s="2"/>
      <c r="D17" s="2"/>
      <c r="E17" s="2"/>
      <c r="F17" s="2"/>
      <c r="G17" s="2"/>
      <c r="H17" s="2"/>
      <c r="I17" s="2"/>
      <c r="J17" s="3"/>
    </row>
    <row r="18" spans="1:12" x14ac:dyDescent="0.2">
      <c r="A18" s="15"/>
      <c r="B18" s="2"/>
      <c r="C18" s="2"/>
      <c r="D18" s="2"/>
      <c r="E18" s="2"/>
      <c r="F18" s="2"/>
      <c r="G18" s="2"/>
      <c r="H18" s="2"/>
      <c r="I18" s="2"/>
      <c r="J18" s="3"/>
    </row>
    <row r="19" spans="1:12" ht="17" thickBot="1" x14ac:dyDescent="0.25">
      <c r="A19" s="5"/>
      <c r="B19" s="6"/>
      <c r="C19" s="7"/>
      <c r="D19" s="7"/>
      <c r="E19" s="7"/>
      <c r="F19" s="6"/>
      <c r="G19" s="6"/>
      <c r="H19" s="6"/>
      <c r="I19" s="6"/>
      <c r="J19" s="8"/>
    </row>
    <row r="20" spans="1:12" x14ac:dyDescent="0.2">
      <c r="A20" s="9"/>
      <c r="B20" s="9"/>
      <c r="C20" s="9"/>
      <c r="D20" s="9"/>
      <c r="E20" s="9"/>
      <c r="F20" s="9"/>
      <c r="G20" s="9"/>
      <c r="H20" s="9"/>
      <c r="I20" s="9"/>
    </row>
    <row r="21" spans="1:12" ht="19" x14ac:dyDescent="0.25">
      <c r="A21" s="10" t="s">
        <v>2</v>
      </c>
      <c r="B21" s="9"/>
      <c r="C21" s="9"/>
      <c r="D21" s="9"/>
      <c r="E21" s="9"/>
      <c r="F21" s="9"/>
      <c r="G21" s="9"/>
      <c r="H21" s="9"/>
      <c r="I21" s="9"/>
    </row>
    <row r="22" spans="1:12" x14ac:dyDescent="0.2">
      <c r="A22" s="11"/>
      <c r="B22" s="31" t="s">
        <v>34</v>
      </c>
      <c r="C22" s="12"/>
      <c r="D22" s="9"/>
      <c r="E22" s="9"/>
      <c r="F22" s="9"/>
      <c r="G22" s="9"/>
      <c r="H22" s="9"/>
      <c r="I22" s="9"/>
    </row>
    <row r="23" spans="1:12" x14ac:dyDescent="0.2">
      <c r="A23" s="9"/>
      <c r="B23" s="9"/>
      <c r="C23" s="9"/>
      <c r="D23" s="9"/>
      <c r="E23" s="9"/>
      <c r="F23" s="9"/>
      <c r="G23" s="9"/>
      <c r="H23" s="9"/>
      <c r="I23" s="9"/>
    </row>
    <row r="24" spans="1:12" ht="35" thickBot="1" x14ac:dyDescent="0.25">
      <c r="A24" s="9"/>
      <c r="B24" s="35" t="s">
        <v>6</v>
      </c>
      <c r="C24" s="36" t="s">
        <v>28</v>
      </c>
      <c r="D24" s="36" t="s">
        <v>29</v>
      </c>
      <c r="E24" s="36" t="s">
        <v>30</v>
      </c>
      <c r="F24" s="36" t="s">
        <v>31</v>
      </c>
      <c r="G24" s="36" t="s">
        <v>32</v>
      </c>
      <c r="H24" s="9"/>
      <c r="I24" s="9"/>
    </row>
    <row r="25" spans="1:12" ht="17" x14ac:dyDescent="0.2">
      <c r="A25" s="9"/>
      <c r="B25" s="37">
        <f>C7</f>
        <v>2011</v>
      </c>
      <c r="C25" s="38" t="s">
        <v>35</v>
      </c>
      <c r="D25" s="38" t="s">
        <v>37</v>
      </c>
      <c r="E25" s="38" t="s">
        <v>35</v>
      </c>
      <c r="F25" s="39" t="s">
        <v>35</v>
      </c>
      <c r="G25" s="39" t="s">
        <v>36</v>
      </c>
      <c r="H25" s="9"/>
      <c r="I25" s="9"/>
    </row>
    <row r="26" spans="1:12" ht="17" x14ac:dyDescent="0.2">
      <c r="A26" s="9"/>
      <c r="B26" s="37">
        <f t="shared" ref="B26:B29" si="0">C8</f>
        <v>2012</v>
      </c>
      <c r="C26" s="38" t="s">
        <v>37</v>
      </c>
      <c r="D26" s="38" t="s">
        <v>37</v>
      </c>
      <c r="E26" s="38" t="s">
        <v>37</v>
      </c>
      <c r="F26" s="39" t="s">
        <v>37</v>
      </c>
      <c r="G26" s="39"/>
      <c r="H26" s="9"/>
      <c r="I26" s="9"/>
    </row>
    <row r="27" spans="1:12" ht="17" x14ac:dyDescent="0.2">
      <c r="A27" s="9"/>
      <c r="B27" s="37">
        <f t="shared" si="0"/>
        <v>2013</v>
      </c>
      <c r="C27" s="38" t="s">
        <v>35</v>
      </c>
      <c r="D27" s="38" t="s">
        <v>35</v>
      </c>
      <c r="E27" s="38" t="s">
        <v>36</v>
      </c>
      <c r="F27" s="39"/>
      <c r="G27" s="39"/>
      <c r="H27" s="9"/>
      <c r="I27" s="9"/>
    </row>
    <row r="28" spans="1:12" ht="17" x14ac:dyDescent="0.2">
      <c r="A28" s="9"/>
      <c r="B28" s="37">
        <f t="shared" si="0"/>
        <v>2014</v>
      </c>
      <c r="C28" s="38" t="s">
        <v>36</v>
      </c>
      <c r="D28" s="38" t="s">
        <v>35</v>
      </c>
      <c r="E28" s="38"/>
      <c r="F28" s="39"/>
      <c r="G28" s="39"/>
      <c r="H28" s="9"/>
      <c r="I28" s="9"/>
      <c r="L28" s="13"/>
    </row>
    <row r="29" spans="1:12" ht="17" x14ac:dyDescent="0.2">
      <c r="A29" s="9"/>
      <c r="B29" s="37">
        <f t="shared" si="0"/>
        <v>2015</v>
      </c>
      <c r="C29" s="38" t="s">
        <v>37</v>
      </c>
      <c r="D29" s="38"/>
      <c r="E29" s="38"/>
      <c r="F29" s="39"/>
      <c r="G29" s="39"/>
      <c r="H29" s="9"/>
      <c r="I29" s="9"/>
      <c r="L29" s="13"/>
    </row>
    <row r="30" spans="1:12" x14ac:dyDescent="0.2">
      <c r="A30" s="9"/>
      <c r="B30" s="9"/>
      <c r="C30" s="9"/>
      <c r="D30" s="9"/>
      <c r="E30" s="9"/>
      <c r="F30" s="9"/>
      <c r="G30" s="9"/>
      <c r="H30" s="9"/>
      <c r="I30" s="9"/>
      <c r="L30" s="13"/>
    </row>
    <row r="31" spans="1:12" x14ac:dyDescent="0.2">
      <c r="A31" s="9"/>
      <c r="B31" s="31" t="s">
        <v>38</v>
      </c>
      <c r="C31" s="9"/>
      <c r="D31" s="9"/>
      <c r="E31" s="9"/>
      <c r="F31" s="9"/>
      <c r="G31" s="9"/>
      <c r="H31" s="9"/>
      <c r="I31" s="9"/>
      <c r="L31" s="13"/>
    </row>
    <row r="32" spans="1:12" x14ac:dyDescent="0.2">
      <c r="A32" s="9"/>
      <c r="B32" s="9"/>
      <c r="C32" s="9"/>
      <c r="D32" s="9"/>
      <c r="E32" s="9"/>
      <c r="F32" s="9"/>
      <c r="G32" s="9"/>
      <c r="H32" s="9"/>
      <c r="I32" s="9"/>
      <c r="L32" s="13"/>
    </row>
    <row r="33" spans="1:12" x14ac:dyDescent="0.2">
      <c r="A33" s="11"/>
      <c r="B33" s="40" t="s">
        <v>39</v>
      </c>
      <c r="C33" s="41" t="s">
        <v>40</v>
      </c>
      <c r="D33" s="42" t="s">
        <v>41</v>
      </c>
      <c r="E33" s="42" t="s">
        <v>42</v>
      </c>
      <c r="F33" s="42" t="s">
        <v>43</v>
      </c>
      <c r="G33" s="40" t="s">
        <v>44</v>
      </c>
      <c r="H33" s="42" t="s">
        <v>45</v>
      </c>
      <c r="I33" s="42" t="s">
        <v>46</v>
      </c>
      <c r="L33" s="13"/>
    </row>
    <row r="34" spans="1:12" x14ac:dyDescent="0.2">
      <c r="A34" s="9"/>
      <c r="B34" s="43">
        <v>2</v>
      </c>
      <c r="C34" s="32">
        <v>2</v>
      </c>
      <c r="D34" s="32">
        <v>0</v>
      </c>
      <c r="E34" s="32">
        <f>MIN(C34:D34)</f>
        <v>0</v>
      </c>
      <c r="F34" s="32">
        <f>SUM(C34:D34)</f>
        <v>2</v>
      </c>
      <c r="G34" s="43">
        <f>ROUNDDOWN(((F34-1)/2),0)</f>
        <v>0</v>
      </c>
      <c r="H34" s="32">
        <f>F34/2-COMBIN(F34-1,G34)*(F34/(2^F34))</f>
        <v>0.5</v>
      </c>
      <c r="I34" s="32">
        <f>F34*(F34-1)/4-COMBIN(F34-1,G34)*F34*(F34-1)/(2^F34)+H34-H34^2</f>
        <v>0.25</v>
      </c>
      <c r="L34" s="13"/>
    </row>
    <row r="35" spans="1:12" x14ac:dyDescent="0.2">
      <c r="A35" s="9"/>
      <c r="B35" s="43">
        <v>3</v>
      </c>
      <c r="C35" s="32">
        <v>1</v>
      </c>
      <c r="D35" s="32">
        <v>2</v>
      </c>
      <c r="E35" s="32">
        <f t="shared" ref="E35:E37" si="1">MIN(C35:D35)</f>
        <v>1</v>
      </c>
      <c r="F35" s="32">
        <f t="shared" ref="F35:F37" si="2">SUM(C35:D35)</f>
        <v>3</v>
      </c>
      <c r="G35" s="43">
        <f>ROUNDDOWN(((F35-1)/2),0)</f>
        <v>1</v>
      </c>
      <c r="H35" s="32">
        <f>F35/2-COMBIN(F35-1,G35)*(F35/(2^F35))</f>
        <v>0.75</v>
      </c>
      <c r="I35" s="32">
        <f t="shared" ref="I35:I37" si="3">F35*(F35-1)/4-COMBIN(F35-1,G35)*F35*(F35-1)/(2^F35)+H35-H35^2</f>
        <v>0.1875</v>
      </c>
      <c r="L35" s="13"/>
    </row>
    <row r="36" spans="1:12" x14ac:dyDescent="0.2">
      <c r="A36" s="9"/>
      <c r="B36" s="43">
        <v>4</v>
      </c>
      <c r="C36" s="32">
        <v>1</v>
      </c>
      <c r="D36" s="32">
        <v>2</v>
      </c>
      <c r="E36" s="32">
        <f t="shared" si="1"/>
        <v>1</v>
      </c>
      <c r="F36" s="32">
        <f t="shared" si="2"/>
        <v>3</v>
      </c>
      <c r="G36" s="43">
        <f t="shared" ref="G36:G37" si="4">ROUNDDOWN(((F36-1)/2),0)</f>
        <v>1</v>
      </c>
      <c r="H36" s="32">
        <f>F36/2-COMBIN(F36-1,G36)*(F36/(2^F36))</f>
        <v>0.75</v>
      </c>
      <c r="I36" s="32">
        <f t="shared" si="3"/>
        <v>0.1875</v>
      </c>
      <c r="L36" s="13"/>
    </row>
    <row r="37" spans="1:12" x14ac:dyDescent="0.2">
      <c r="A37" s="9"/>
      <c r="B37" s="22">
        <v>5</v>
      </c>
      <c r="C37" s="23">
        <v>2</v>
      </c>
      <c r="D37" s="23">
        <v>1</v>
      </c>
      <c r="E37" s="23">
        <f t="shared" si="1"/>
        <v>1</v>
      </c>
      <c r="F37" s="23">
        <f t="shared" si="2"/>
        <v>3</v>
      </c>
      <c r="G37" s="22">
        <f t="shared" si="4"/>
        <v>1</v>
      </c>
      <c r="H37" s="23">
        <f t="shared" ref="H37" si="5">F37/2-COMBIN(F37-1,G37)*(F37/(2^F37))</f>
        <v>0.75</v>
      </c>
      <c r="I37" s="23">
        <f t="shared" si="3"/>
        <v>0.1875</v>
      </c>
    </row>
    <row r="38" spans="1:12" x14ac:dyDescent="0.2">
      <c r="A38" s="9"/>
      <c r="B38" s="44"/>
      <c r="C38" s="32"/>
      <c r="D38" s="32"/>
      <c r="E38" s="32">
        <f>SUM(E34:E37)</f>
        <v>3</v>
      </c>
      <c r="F38" s="32"/>
      <c r="G38" s="43"/>
      <c r="H38" s="32">
        <f>SUM(H34:H37)</f>
        <v>2.75</v>
      </c>
      <c r="I38" s="32">
        <f>SUM(I34:I37)</f>
        <v>0.8125</v>
      </c>
    </row>
    <row r="39" spans="1:12" x14ac:dyDescent="0.2">
      <c r="A39" s="9"/>
      <c r="B39" s="9"/>
      <c r="C39" s="9"/>
      <c r="D39" s="9"/>
      <c r="E39" s="9"/>
      <c r="F39" s="9"/>
      <c r="G39" s="9"/>
      <c r="H39" s="9"/>
      <c r="I39" s="9"/>
    </row>
    <row r="40" spans="1:12" x14ac:dyDescent="0.2">
      <c r="A40" s="9"/>
      <c r="B40" s="9"/>
      <c r="C40" s="9"/>
      <c r="D40" s="9"/>
      <c r="E40" s="9"/>
      <c r="F40" s="9"/>
      <c r="G40" s="9"/>
      <c r="H40" s="9"/>
      <c r="I40" s="9"/>
    </row>
    <row r="41" spans="1:12" x14ac:dyDescent="0.2">
      <c r="A41" s="9"/>
      <c r="B41" s="31" t="s">
        <v>47</v>
      </c>
      <c r="C41" s="9"/>
      <c r="D41" s="9"/>
      <c r="E41" s="9"/>
      <c r="F41" s="9"/>
      <c r="G41" s="9"/>
      <c r="H41" s="9"/>
      <c r="I41" s="9"/>
    </row>
    <row r="42" spans="1:12" x14ac:dyDescent="0.2">
      <c r="A42" s="9"/>
      <c r="B42" s="9"/>
      <c r="C42" s="9"/>
      <c r="D42" s="9"/>
      <c r="E42" s="9"/>
      <c r="F42" s="9"/>
      <c r="G42" s="9"/>
      <c r="H42" s="9"/>
      <c r="I42" s="9"/>
    </row>
    <row r="43" spans="1:12" x14ac:dyDescent="0.2">
      <c r="A43" s="9"/>
      <c r="B43" s="9" t="s">
        <v>48</v>
      </c>
      <c r="C43" s="12">
        <f>$H$38+1.645*SQRT($I$38)</f>
        <v>4.2327829620345661</v>
      </c>
      <c r="D43" s="9"/>
      <c r="E43" s="9"/>
      <c r="F43" s="9"/>
      <c r="G43" s="9"/>
      <c r="H43" s="9"/>
      <c r="I43" s="9"/>
    </row>
    <row r="44" spans="1:12" x14ac:dyDescent="0.2">
      <c r="A44" s="11"/>
      <c r="B44" s="9" t="s">
        <v>49</v>
      </c>
      <c r="C44" s="12">
        <f>$H$38-1.645*SQRT($I$38)</f>
        <v>1.2672170379654344</v>
      </c>
      <c r="D44" s="9"/>
      <c r="E44" s="9"/>
      <c r="F44" s="9"/>
      <c r="G44" s="9"/>
      <c r="H44" s="9"/>
      <c r="I44" s="9"/>
    </row>
    <row r="45" spans="1:12" x14ac:dyDescent="0.2">
      <c r="A45" s="9"/>
      <c r="B45" s="9"/>
      <c r="C45" s="9"/>
      <c r="D45" s="9"/>
      <c r="E45" s="9"/>
      <c r="F45" s="9"/>
      <c r="G45" s="9"/>
      <c r="H45" s="9"/>
      <c r="I45" s="9"/>
    </row>
    <row r="46" spans="1:12" x14ac:dyDescent="0.2">
      <c r="A46" s="9"/>
      <c r="B46" s="31" t="s">
        <v>55</v>
      </c>
      <c r="C46" s="9"/>
      <c r="D46" s="9"/>
      <c r="E46" s="9"/>
      <c r="F46" s="9"/>
      <c r="G46" s="9"/>
      <c r="H46" s="9"/>
      <c r="I46" s="9"/>
    </row>
    <row r="47" spans="1:12" x14ac:dyDescent="0.2">
      <c r="A47" s="9"/>
      <c r="B47" s="9"/>
      <c r="C47" s="9"/>
      <c r="D47" s="9"/>
      <c r="E47" s="9"/>
      <c r="F47" s="9"/>
      <c r="G47" s="9"/>
      <c r="H47" s="9"/>
      <c r="I47" s="9"/>
    </row>
    <row r="48" spans="1:12" x14ac:dyDescent="0.2">
      <c r="A48" s="9"/>
      <c r="B48" s="9"/>
      <c r="C48" s="9"/>
      <c r="D48" s="9"/>
      <c r="E48" s="9"/>
      <c r="F48" s="9"/>
      <c r="G48" s="9"/>
      <c r="H48" s="9"/>
      <c r="I48" s="9"/>
    </row>
    <row r="49" spans="1:14" ht="19" x14ac:dyDescent="0.25">
      <c r="A49" s="10" t="s">
        <v>50</v>
      </c>
      <c r="B49" s="9"/>
      <c r="C49" s="9"/>
      <c r="D49" s="9"/>
      <c r="E49" s="9"/>
      <c r="F49" s="9"/>
      <c r="G49" s="9"/>
      <c r="H49" s="9"/>
      <c r="I49" s="9"/>
      <c r="L49" s="9"/>
      <c r="M49" s="12"/>
      <c r="N49" s="9"/>
    </row>
    <row r="50" spans="1:14" ht="51" customHeight="1" x14ac:dyDescent="0.2">
      <c r="A50" s="9"/>
      <c r="B50" s="128" t="s">
        <v>51</v>
      </c>
      <c r="C50" s="128"/>
      <c r="D50" s="128"/>
      <c r="E50" s="128"/>
      <c r="F50" s="128"/>
      <c r="G50" s="128"/>
      <c r="H50" s="128"/>
      <c r="I50" s="128"/>
      <c r="J50" s="128"/>
      <c r="L50" s="13"/>
      <c r="M50" s="13"/>
      <c r="N50" s="13"/>
    </row>
    <row r="51" spans="1:14" x14ac:dyDescent="0.2">
      <c r="A51" s="9"/>
      <c r="B51" s="9"/>
      <c r="C51" s="9"/>
      <c r="D51" s="9"/>
      <c r="E51" s="9"/>
      <c r="F51" s="9"/>
      <c r="G51" s="9"/>
      <c r="H51" s="9"/>
      <c r="I51" s="9"/>
      <c r="L51" s="13"/>
      <c r="M51" s="13"/>
      <c r="N51" s="13"/>
    </row>
    <row r="52" spans="1:14" x14ac:dyDescent="0.2">
      <c r="A52" s="9"/>
      <c r="B52" s="9"/>
      <c r="C52" s="9"/>
      <c r="D52" s="9"/>
      <c r="E52" s="9"/>
      <c r="F52" s="9"/>
      <c r="G52" s="9"/>
      <c r="H52" s="9"/>
      <c r="I52" s="9"/>
      <c r="L52" s="13"/>
      <c r="M52" s="13"/>
      <c r="N52" s="13"/>
    </row>
    <row r="53" spans="1:14" x14ac:dyDescent="0.2">
      <c r="A53" s="9"/>
      <c r="B53" s="9"/>
      <c r="C53" s="9"/>
      <c r="D53" s="9"/>
      <c r="E53" s="9"/>
      <c r="F53" s="9"/>
      <c r="G53" s="9"/>
      <c r="H53" s="9"/>
      <c r="I53" s="9"/>
      <c r="L53" s="13"/>
      <c r="M53" s="13"/>
      <c r="N53" s="13"/>
    </row>
    <row r="54" spans="1:14" x14ac:dyDescent="0.2">
      <c r="A54" s="9"/>
      <c r="B54" s="9"/>
      <c r="C54" s="9"/>
      <c r="D54" s="9"/>
      <c r="E54" s="9"/>
      <c r="F54" s="9"/>
      <c r="G54" s="9"/>
      <c r="H54" s="9"/>
      <c r="I54" s="9"/>
      <c r="L54" s="13"/>
      <c r="M54" s="13"/>
      <c r="N54" s="13"/>
    </row>
    <row r="55" spans="1:14" x14ac:dyDescent="0.2">
      <c r="A55" s="9"/>
      <c r="B55" s="9"/>
      <c r="C55" s="9"/>
      <c r="D55" s="9"/>
      <c r="E55" s="9"/>
      <c r="F55" s="9"/>
      <c r="G55" s="9"/>
      <c r="H55" s="9"/>
      <c r="I55" s="9"/>
      <c r="L55" s="13"/>
      <c r="M55" s="13"/>
      <c r="N55" s="13"/>
    </row>
    <row r="56" spans="1:14" x14ac:dyDescent="0.2">
      <c r="A56" s="9"/>
      <c r="B56" s="9"/>
      <c r="C56" s="9"/>
      <c r="D56" s="9"/>
      <c r="E56" s="9"/>
      <c r="F56" s="9"/>
      <c r="G56" s="9"/>
      <c r="H56" s="9"/>
      <c r="I56" s="9"/>
      <c r="L56" s="13"/>
      <c r="M56" s="13"/>
      <c r="N56" s="13"/>
    </row>
    <row r="57" spans="1:14" x14ac:dyDescent="0.2">
      <c r="A57" s="9"/>
      <c r="B57" s="9"/>
      <c r="C57" s="9"/>
      <c r="D57" s="9"/>
      <c r="E57" s="9"/>
      <c r="F57" s="9"/>
      <c r="G57" s="9"/>
      <c r="H57" s="9"/>
      <c r="I57" s="9"/>
      <c r="L57" s="13"/>
      <c r="M57" s="13"/>
      <c r="N57" s="13"/>
    </row>
    <row r="58" spans="1:14" x14ac:dyDescent="0.2">
      <c r="A58" s="9"/>
      <c r="B58" s="9"/>
      <c r="C58" s="9"/>
      <c r="D58" s="9"/>
      <c r="E58" s="9"/>
      <c r="F58" s="9"/>
      <c r="G58" s="9"/>
      <c r="H58" s="9"/>
      <c r="I58" s="9"/>
      <c r="L58" s="13"/>
      <c r="M58" s="13"/>
      <c r="N58" s="13"/>
    </row>
    <row r="59" spans="1:14" x14ac:dyDescent="0.2">
      <c r="A59" s="9"/>
      <c r="B59" s="9"/>
      <c r="C59" s="9"/>
      <c r="D59" s="9"/>
      <c r="E59" s="9"/>
      <c r="F59" s="9"/>
      <c r="G59" s="9"/>
      <c r="H59" s="9"/>
      <c r="I59" s="9"/>
      <c r="L59" s="9"/>
      <c r="M59" s="12"/>
      <c r="N59" s="9"/>
    </row>
    <row r="60" spans="1:14" x14ac:dyDescent="0.2">
      <c r="A60" s="9"/>
      <c r="B60" s="9"/>
      <c r="C60" s="9"/>
      <c r="D60" s="9"/>
      <c r="E60" s="9"/>
      <c r="F60" s="9"/>
      <c r="G60" s="9"/>
      <c r="H60" s="9"/>
      <c r="I60" s="9"/>
      <c r="L60" s="13"/>
      <c r="M60" s="13"/>
      <c r="N60" s="13"/>
    </row>
    <row r="61" spans="1:14" x14ac:dyDescent="0.2">
      <c r="A61" s="9"/>
      <c r="B61" s="9"/>
      <c r="C61" s="9"/>
      <c r="D61" s="9"/>
      <c r="E61" s="9"/>
      <c r="F61" s="9"/>
      <c r="G61" s="9"/>
      <c r="H61" s="9"/>
      <c r="I61" s="9"/>
      <c r="L61" s="13"/>
      <c r="M61" s="13"/>
      <c r="N61" s="13"/>
    </row>
    <row r="62" spans="1:14" x14ac:dyDescent="0.2">
      <c r="A62" s="9"/>
      <c r="B62" s="9"/>
      <c r="C62" s="9"/>
      <c r="D62" s="9"/>
      <c r="E62" s="9"/>
      <c r="F62" s="9"/>
      <c r="G62" s="9"/>
      <c r="H62" s="9"/>
      <c r="I62" s="9"/>
      <c r="L62" s="13"/>
      <c r="M62" s="13"/>
      <c r="N62" s="13"/>
    </row>
    <row r="63" spans="1:14" x14ac:dyDescent="0.2">
      <c r="A63" s="9"/>
      <c r="B63" s="9"/>
      <c r="C63" s="9"/>
      <c r="D63" s="9"/>
      <c r="E63" s="9"/>
      <c r="F63" s="9"/>
      <c r="G63" s="9"/>
      <c r="H63" s="9"/>
      <c r="I63" s="9"/>
      <c r="L63" s="13"/>
      <c r="M63" s="13"/>
      <c r="N63" s="13"/>
    </row>
    <row r="64" spans="1:14" x14ac:dyDescent="0.2">
      <c r="A64" s="9"/>
      <c r="B64" s="9"/>
      <c r="C64" s="9"/>
      <c r="D64" s="9"/>
      <c r="E64" s="9"/>
      <c r="F64" s="9"/>
      <c r="G64" s="9"/>
      <c r="H64" s="9"/>
      <c r="I64" s="9"/>
      <c r="L64" s="13"/>
      <c r="M64" s="13"/>
      <c r="N64" s="13"/>
    </row>
    <row r="65" spans="1:14" x14ac:dyDescent="0.2">
      <c r="A65" s="9"/>
      <c r="B65" s="9"/>
      <c r="C65" s="9"/>
      <c r="D65" s="9"/>
      <c r="E65" s="9"/>
      <c r="F65" s="9"/>
      <c r="G65" s="9"/>
      <c r="H65" s="9"/>
      <c r="I65" s="9"/>
      <c r="L65" s="13"/>
      <c r="M65" s="13"/>
      <c r="N65" s="13"/>
    </row>
    <row r="66" spans="1:14" x14ac:dyDescent="0.2">
      <c r="A66" s="9"/>
      <c r="B66" s="9"/>
      <c r="C66" s="9"/>
      <c r="D66" s="9"/>
      <c r="E66" s="9"/>
      <c r="F66" s="9"/>
      <c r="G66" s="9"/>
      <c r="H66" s="9"/>
      <c r="I66" s="9"/>
      <c r="L66" s="13"/>
      <c r="M66" s="13"/>
      <c r="N66" s="13"/>
    </row>
    <row r="67" spans="1:14" x14ac:dyDescent="0.2">
      <c r="A67" s="9"/>
      <c r="B67" s="9"/>
      <c r="C67" s="9"/>
      <c r="D67" s="9"/>
      <c r="E67" s="9"/>
      <c r="F67" s="9"/>
      <c r="G67" s="9"/>
      <c r="H67" s="9"/>
      <c r="I67" s="9"/>
      <c r="L67" s="13"/>
      <c r="M67" s="13"/>
      <c r="N67" s="13"/>
    </row>
    <row r="68" spans="1:14" x14ac:dyDescent="0.2">
      <c r="A68" s="9"/>
      <c r="B68" s="9"/>
      <c r="C68" s="9"/>
      <c r="D68" s="9"/>
      <c r="E68" s="9"/>
      <c r="F68" s="9"/>
      <c r="G68" s="9"/>
      <c r="H68" s="9"/>
      <c r="I68" s="9"/>
      <c r="L68" s="13"/>
      <c r="M68" s="13"/>
      <c r="N68" s="13"/>
    </row>
    <row r="69" spans="1:14" x14ac:dyDescent="0.2">
      <c r="A69" s="9"/>
      <c r="B69" s="9"/>
      <c r="C69" s="9"/>
      <c r="D69" s="9"/>
      <c r="E69" s="9"/>
      <c r="F69" s="9"/>
      <c r="G69" s="9"/>
      <c r="H69" s="9"/>
      <c r="I69" s="9"/>
      <c r="L69" s="9"/>
      <c r="M69" s="12"/>
      <c r="N69" s="9"/>
    </row>
    <row r="70" spans="1:14" x14ac:dyDescent="0.2">
      <c r="A70" s="9"/>
      <c r="B70" s="9"/>
      <c r="C70" s="9"/>
      <c r="D70" s="9"/>
      <c r="E70" s="9"/>
      <c r="F70" s="9"/>
      <c r="G70" s="9"/>
      <c r="H70" s="9"/>
      <c r="I70" s="9"/>
      <c r="L70" s="13"/>
      <c r="M70" s="13"/>
      <c r="N70" s="13"/>
    </row>
    <row r="71" spans="1:14" x14ac:dyDescent="0.2">
      <c r="A71" s="9"/>
      <c r="B71" s="9"/>
      <c r="C71" s="9"/>
      <c r="D71" s="9"/>
      <c r="E71" s="9"/>
      <c r="F71" s="9"/>
      <c r="G71" s="9"/>
      <c r="H71" s="9"/>
      <c r="I71" s="9"/>
      <c r="L71" s="13"/>
      <c r="M71" s="13"/>
      <c r="N71" s="13"/>
    </row>
    <row r="72" spans="1:14" x14ac:dyDescent="0.2">
      <c r="A72" s="9"/>
      <c r="B72" s="9"/>
      <c r="C72" s="9"/>
      <c r="D72" s="9"/>
      <c r="E72" s="9"/>
      <c r="F72" s="9"/>
      <c r="G72" s="9"/>
      <c r="H72" s="9"/>
      <c r="I72" s="9"/>
      <c r="L72" s="13"/>
      <c r="M72" s="13"/>
      <c r="N72" s="13"/>
    </row>
    <row r="73" spans="1:14" x14ac:dyDescent="0.2">
      <c r="A73" s="9"/>
      <c r="B73" s="9"/>
      <c r="C73" s="9"/>
      <c r="D73" s="9"/>
      <c r="E73" s="9"/>
      <c r="F73" s="9"/>
      <c r="G73" s="9"/>
      <c r="H73" s="9"/>
      <c r="I73" s="9"/>
      <c r="L73" s="13"/>
      <c r="M73" s="13"/>
      <c r="N73" s="13"/>
    </row>
    <row r="74" spans="1:14" x14ac:dyDescent="0.2">
      <c r="A74" s="9"/>
      <c r="B74" s="9"/>
      <c r="C74" s="9"/>
      <c r="D74" s="9"/>
      <c r="E74" s="9"/>
      <c r="F74" s="9"/>
      <c r="G74" s="9"/>
      <c r="H74" s="9"/>
      <c r="I74" s="9"/>
      <c r="L74" s="13"/>
      <c r="M74" s="13"/>
      <c r="N74" s="13"/>
    </row>
    <row r="75" spans="1:14" x14ac:dyDescent="0.2">
      <c r="A75" s="9"/>
      <c r="B75" s="9"/>
      <c r="C75" s="9"/>
      <c r="D75" s="9"/>
      <c r="E75" s="9"/>
      <c r="F75" s="9"/>
      <c r="G75" s="9"/>
      <c r="H75" s="9"/>
      <c r="I75" s="9"/>
      <c r="L75" s="13"/>
      <c r="M75" s="13"/>
      <c r="N75" s="13"/>
    </row>
    <row r="76" spans="1:14" x14ac:dyDescent="0.2">
      <c r="A76" s="9"/>
      <c r="B76" s="9"/>
      <c r="C76" s="9"/>
      <c r="D76" s="9"/>
      <c r="E76" s="9"/>
      <c r="F76" s="9"/>
      <c r="G76" s="9"/>
      <c r="H76" s="9"/>
      <c r="I76" s="9"/>
      <c r="L76" s="13"/>
      <c r="M76" s="13"/>
      <c r="N76" s="13"/>
    </row>
    <row r="77" spans="1:14" x14ac:dyDescent="0.2">
      <c r="A77" s="9"/>
      <c r="B77" s="9"/>
      <c r="C77" s="9"/>
      <c r="D77" s="9"/>
      <c r="E77" s="9"/>
      <c r="F77" s="9"/>
      <c r="G77" s="9"/>
      <c r="H77" s="9"/>
      <c r="I77" s="9"/>
      <c r="L77" s="13"/>
      <c r="M77" s="13"/>
      <c r="N77" s="13"/>
    </row>
    <row r="78" spans="1:14" x14ac:dyDescent="0.2">
      <c r="A78" s="9"/>
      <c r="B78" s="9"/>
      <c r="C78" s="9"/>
      <c r="D78" s="9"/>
      <c r="E78" s="9"/>
      <c r="F78" s="9"/>
      <c r="G78" s="9"/>
      <c r="H78" s="9"/>
      <c r="I78" s="9"/>
      <c r="L78" s="13"/>
      <c r="M78" s="13"/>
      <c r="N78" s="13"/>
    </row>
    <row r="79" spans="1:14" x14ac:dyDescent="0.2">
      <c r="A79" s="9"/>
      <c r="B79" s="9"/>
      <c r="C79" s="9"/>
      <c r="D79" s="9"/>
      <c r="E79" s="9"/>
      <c r="F79" s="9"/>
      <c r="G79" s="9"/>
      <c r="H79" s="9"/>
      <c r="I79" s="9"/>
      <c r="L79" s="9"/>
      <c r="M79" s="12"/>
      <c r="N79" s="9"/>
    </row>
    <row r="80" spans="1:14" x14ac:dyDescent="0.2">
      <c r="A80" s="9"/>
      <c r="B80" s="9"/>
      <c r="C80" s="9"/>
      <c r="D80" s="9"/>
      <c r="E80" s="9"/>
      <c r="F80" s="9"/>
      <c r="G80" s="9"/>
      <c r="H80" s="9"/>
      <c r="I80" s="9"/>
      <c r="L80" s="13"/>
      <c r="M80" s="13"/>
      <c r="N80" s="13"/>
    </row>
    <row r="81" spans="1:65" x14ac:dyDescent="0.2">
      <c r="A81" s="9"/>
      <c r="B81" s="9"/>
      <c r="C81" s="9"/>
      <c r="D81" s="9"/>
      <c r="E81" s="9"/>
      <c r="F81" s="9"/>
      <c r="G81" s="9"/>
      <c r="H81" s="9"/>
      <c r="I81" s="9"/>
      <c r="L81" s="13"/>
      <c r="M81" s="13"/>
      <c r="N81" s="13"/>
    </row>
    <row r="82" spans="1:65" x14ac:dyDescent="0.2">
      <c r="A82" s="9"/>
      <c r="B82" s="9"/>
      <c r="C82" s="9"/>
      <c r="D82" s="9"/>
      <c r="E82" s="9"/>
      <c r="F82" s="9"/>
      <c r="G82" s="9"/>
      <c r="H82" s="9"/>
      <c r="I82" s="9"/>
      <c r="L82" s="13"/>
      <c r="M82" s="13"/>
      <c r="N82" s="13"/>
    </row>
    <row r="83" spans="1:65" x14ac:dyDescent="0.2">
      <c r="A83" s="9"/>
      <c r="B83" s="9"/>
      <c r="C83" s="9"/>
      <c r="D83" s="9"/>
      <c r="E83" s="9"/>
      <c r="F83" s="9"/>
      <c r="G83" s="9"/>
      <c r="H83" s="9"/>
      <c r="I83" s="9"/>
      <c r="L83" s="13"/>
      <c r="M83" s="13"/>
      <c r="N83" s="13"/>
    </row>
    <row r="84" spans="1:65" x14ac:dyDescent="0.2">
      <c r="A84" s="9"/>
      <c r="B84" s="9"/>
      <c r="C84" s="9"/>
      <c r="D84" s="9"/>
      <c r="E84" s="9"/>
      <c r="F84" s="9"/>
      <c r="G84" s="9"/>
      <c r="H84" s="9"/>
      <c r="I84" s="9"/>
      <c r="L84" s="13"/>
      <c r="M84" s="13"/>
      <c r="N84" s="13"/>
    </row>
    <row r="85" spans="1:65" x14ac:dyDescent="0.2">
      <c r="A85" s="9"/>
      <c r="B85" s="9"/>
      <c r="C85" s="9"/>
      <c r="D85" s="9"/>
      <c r="E85" s="9"/>
      <c r="F85" s="9"/>
      <c r="G85" s="9"/>
      <c r="H85" s="9"/>
      <c r="I85" s="9"/>
      <c r="L85" s="13"/>
      <c r="M85" s="13"/>
      <c r="N85" s="13"/>
    </row>
    <row r="86" spans="1:65" x14ac:dyDescent="0.2">
      <c r="A86" s="13"/>
      <c r="B86" s="13"/>
      <c r="C86" s="13"/>
      <c r="D86" s="13"/>
      <c r="E86" s="13"/>
      <c r="F86" s="13"/>
      <c r="G86" s="13"/>
      <c r="H86" s="13"/>
      <c r="I86" s="13"/>
      <c r="J86" s="13"/>
      <c r="K86" s="13"/>
      <c r="L86" s="13"/>
      <c r="M86" s="13"/>
      <c r="N86" s="13"/>
    </row>
    <row r="87" spans="1:65" x14ac:dyDescent="0.2">
      <c r="A87" s="13"/>
      <c r="B87" s="13"/>
      <c r="C87" s="13"/>
      <c r="D87" s="13"/>
      <c r="E87" s="13"/>
      <c r="F87" s="13"/>
      <c r="G87" s="13"/>
      <c r="H87" s="13"/>
      <c r="I87" s="13"/>
      <c r="J87" s="13"/>
      <c r="K87" s="13"/>
      <c r="L87" s="13"/>
      <c r="M87" s="13"/>
      <c r="N87" s="13"/>
    </row>
    <row r="88" spans="1:65" x14ac:dyDescent="0.2">
      <c r="A88" s="13"/>
      <c r="B88" s="13"/>
      <c r="C88" s="13"/>
      <c r="D88" s="13"/>
      <c r="E88" s="13"/>
      <c r="F88" s="13"/>
      <c r="G88" s="13"/>
      <c r="H88" s="13"/>
      <c r="I88" s="13"/>
      <c r="J88" s="13"/>
      <c r="K88" s="13"/>
      <c r="L88" s="13"/>
      <c r="M88" s="13"/>
      <c r="N88" s="13"/>
    </row>
    <row r="89" spans="1:65" x14ac:dyDescent="0.2">
      <c r="A89" s="13"/>
      <c r="B89" s="13"/>
      <c r="C89" s="13"/>
      <c r="D89" s="13"/>
      <c r="E89" s="13"/>
      <c r="F89" s="13"/>
      <c r="G89" s="13"/>
      <c r="H89" s="13"/>
      <c r="I89" s="13"/>
      <c r="J89" s="13"/>
      <c r="K89" s="13"/>
      <c r="L89" s="9"/>
      <c r="M89" s="12"/>
      <c r="N89" s="9"/>
    </row>
    <row r="90" spans="1:65" x14ac:dyDescent="0.2">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row>
    <row r="91" spans="1:65" x14ac:dyDescent="0.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row>
    <row r="92" spans="1:65" x14ac:dyDescent="0.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row>
    <row r="93" spans="1:65" x14ac:dyDescent="0.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row>
    <row r="94" spans="1:65" x14ac:dyDescent="0.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row>
    <row r="95" spans="1:65" x14ac:dyDescent="0.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row>
    <row r="96" spans="1:65" x14ac:dyDescent="0.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row>
    <row r="97" spans="1:65" x14ac:dyDescent="0.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row>
    <row r="98" spans="1:65" x14ac:dyDescent="0.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row>
    <row r="99" spans="1:65" x14ac:dyDescent="0.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spans="1:65" x14ac:dyDescent="0.2">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row>
    <row r="101" spans="1:65" x14ac:dyDescent="0.2">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row>
    <row r="102" spans="1:65" x14ac:dyDescent="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row>
    <row r="103" spans="1:65" x14ac:dyDescent="0.2">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row>
    <row r="104" spans="1:65" x14ac:dyDescent="0.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row>
    <row r="105" spans="1:65" x14ac:dyDescent="0.2">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row>
    <row r="106" spans="1:65"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row>
    <row r="107" spans="1:65" x14ac:dyDescent="0.2">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row>
    <row r="108" spans="1:65"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row>
    <row r="109" spans="1:65"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row>
    <row r="110" spans="1:65"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row>
    <row r="111" spans="1:65"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row>
    <row r="112" spans="1:65"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row>
    <row r="113" spans="1:65"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row>
    <row r="114" spans="1:65"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row>
    <row r="115" spans="1:65" x14ac:dyDescent="0.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row>
    <row r="116" spans="1:65" x14ac:dyDescent="0.2">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row>
    <row r="117" spans="1:65" x14ac:dyDescent="0.2">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row>
    <row r="118" spans="1:65" x14ac:dyDescent="0.2">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row>
    <row r="119" spans="1:65" x14ac:dyDescent="0.2">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row>
    <row r="120" spans="1:65" x14ac:dyDescent="0.2">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row>
    <row r="121" spans="1:65" x14ac:dyDescent="0.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row>
    <row r="122" spans="1:65" x14ac:dyDescent="0.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row>
    <row r="123" spans="1:65" x14ac:dyDescent="0.2">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row>
    <row r="124" spans="1:65" x14ac:dyDescent="0.2">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row>
    <row r="125" spans="1:65" x14ac:dyDescent="0.2">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row>
    <row r="126" spans="1:65" x14ac:dyDescent="0.2">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row>
    <row r="127" spans="1:65" x14ac:dyDescent="0.2">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row>
    <row r="128" spans="1:65" x14ac:dyDescent="0.2">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row>
    <row r="129" spans="1:65" x14ac:dyDescent="0.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row>
    <row r="130" spans="1:65" x14ac:dyDescent="0.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row>
    <row r="131" spans="1:65" x14ac:dyDescent="0.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row>
    <row r="132" spans="1:65" x14ac:dyDescent="0.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row>
    <row r="133" spans="1:65" x14ac:dyDescent="0.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row>
    <row r="134" spans="1:65" x14ac:dyDescent="0.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row>
    <row r="135" spans="1:65" x14ac:dyDescent="0.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row>
    <row r="136" spans="1:65"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row>
    <row r="137" spans="1:65"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row>
    <row r="138" spans="1:65"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row>
    <row r="139" spans="1:65"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row>
    <row r="140" spans="1:65"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row>
    <row r="141" spans="1:65"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row>
    <row r="142" spans="1:65"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row>
    <row r="143" spans="1:65"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row>
    <row r="144" spans="1:65"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row>
    <row r="145" spans="1:65"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row>
    <row r="146" spans="1:65"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row>
    <row r="147" spans="1:65"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row>
    <row r="148" spans="1:65"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row>
    <row r="149" spans="1:65"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row>
    <row r="150" spans="1:65"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row>
    <row r="151" spans="1:65"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row>
    <row r="152" spans="1:65"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row>
    <row r="153" spans="1:65"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row>
    <row r="154" spans="1:65"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row>
    <row r="155" spans="1:65"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row>
    <row r="156" spans="1:65"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row>
    <row r="157" spans="1:65"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row>
    <row r="158" spans="1:65"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row>
    <row r="159" spans="1:65" x14ac:dyDescent="0.2">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row>
    <row r="160" spans="1:65"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row>
    <row r="161" spans="1:65" x14ac:dyDescent="0.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row>
    <row r="162" spans="1:65" x14ac:dyDescent="0.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row>
    <row r="163" spans="1:65" x14ac:dyDescent="0.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row>
    <row r="164" spans="1:65"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row>
    <row r="165" spans="1:65"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row>
    <row r="166" spans="1:65"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row>
    <row r="167" spans="1:65" x14ac:dyDescent="0.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row>
    <row r="168" spans="1:65" x14ac:dyDescent="0.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row>
    <row r="169" spans="1:65" x14ac:dyDescent="0.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row>
    <row r="170" spans="1:65" x14ac:dyDescent="0.2">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row>
    <row r="171" spans="1:65" x14ac:dyDescent="0.2">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row>
    <row r="172" spans="1:65" x14ac:dyDescent="0.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row>
    <row r="173" spans="1:65" x14ac:dyDescent="0.2">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row>
    <row r="174" spans="1:65" x14ac:dyDescent="0.2">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row>
    <row r="175" spans="1:65" x14ac:dyDescent="0.2">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row>
    <row r="176" spans="1:65" x14ac:dyDescent="0.2">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row>
    <row r="177" spans="1:65" x14ac:dyDescent="0.2">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row>
    <row r="178" spans="1:65" x14ac:dyDescent="0.2">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row>
    <row r="179" spans="1:65" x14ac:dyDescent="0.2">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row>
    <row r="180" spans="1:65" x14ac:dyDescent="0.2">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row>
    <row r="181" spans="1:65" x14ac:dyDescent="0.2">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row>
    <row r="182" spans="1:65" x14ac:dyDescent="0.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row>
    <row r="183" spans="1:65" x14ac:dyDescent="0.2">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row>
    <row r="184" spans="1:65" x14ac:dyDescent="0.2">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row>
    <row r="185" spans="1:65" x14ac:dyDescent="0.2">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row>
    <row r="186" spans="1:65" x14ac:dyDescent="0.2">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row>
    <row r="187" spans="1:65" x14ac:dyDescent="0.2">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row>
    <row r="188" spans="1:65" x14ac:dyDescent="0.2">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row>
    <row r="189" spans="1:65" x14ac:dyDescent="0.2">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row>
    <row r="190" spans="1:65" x14ac:dyDescent="0.2">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row>
    <row r="191" spans="1:65" x14ac:dyDescent="0.2">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row>
  </sheetData>
  <mergeCells count="2">
    <mergeCell ref="C5:H5"/>
    <mergeCell ref="B50:J50"/>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139CA-8434-9349-9300-73867432625A}">
  <dimension ref="A1:BM177"/>
  <sheetViews>
    <sheetView zoomScale="130" zoomScaleNormal="130" workbookViewId="0">
      <selection activeCell="G25" sqref="G25"/>
    </sheetView>
  </sheetViews>
  <sheetFormatPr baseColWidth="10" defaultRowHeight="16" x14ac:dyDescent="0.2"/>
  <cols>
    <col min="1" max="1" width="10.83203125" style="4"/>
    <col min="2" max="3" width="11.6640625" style="4" customWidth="1"/>
    <col min="4" max="5" width="10.83203125" style="4"/>
    <col min="6" max="6" width="11.83203125" style="4" customWidth="1"/>
    <col min="7" max="16384" width="10.83203125" style="4"/>
  </cols>
  <sheetData>
    <row r="1" spans="1:10" ht="19" x14ac:dyDescent="0.25">
      <c r="A1" s="1" t="s">
        <v>65</v>
      </c>
      <c r="B1" s="2"/>
      <c r="C1" s="2"/>
      <c r="D1" s="2"/>
      <c r="E1" s="2"/>
      <c r="F1" s="2"/>
      <c r="G1" s="2"/>
      <c r="H1" s="2"/>
      <c r="I1" s="2"/>
      <c r="J1" s="3"/>
    </row>
    <row r="2" spans="1:10" x14ac:dyDescent="0.2">
      <c r="A2" s="14"/>
      <c r="B2" s="2"/>
      <c r="C2" s="2"/>
      <c r="D2" s="2"/>
      <c r="E2" s="2"/>
      <c r="F2" s="2"/>
      <c r="G2" s="2"/>
      <c r="H2" s="2"/>
      <c r="I2" s="2"/>
      <c r="J2" s="3"/>
    </row>
    <row r="3" spans="1:10" x14ac:dyDescent="0.2">
      <c r="A3" s="15"/>
      <c r="B3" s="2" t="s">
        <v>56</v>
      </c>
      <c r="C3" s="2"/>
      <c r="D3" s="2"/>
      <c r="E3" s="2"/>
      <c r="F3" s="2"/>
      <c r="G3" s="2"/>
      <c r="H3" s="2"/>
      <c r="I3" s="2"/>
      <c r="J3" s="3"/>
    </row>
    <row r="4" spans="1:10" x14ac:dyDescent="0.2">
      <c r="A4" s="15"/>
      <c r="B4" s="2"/>
      <c r="C4" s="2"/>
      <c r="D4" s="2"/>
      <c r="E4" s="2"/>
      <c r="F4" s="2"/>
      <c r="G4" s="2"/>
      <c r="H4" s="2"/>
      <c r="I4" s="2"/>
      <c r="J4" s="3"/>
    </row>
    <row r="5" spans="1:10" ht="35" thickBot="1" x14ac:dyDescent="0.25">
      <c r="A5" s="15"/>
      <c r="B5" s="2"/>
      <c r="C5" s="45" t="s">
        <v>6</v>
      </c>
      <c r="D5" s="46" t="s">
        <v>57</v>
      </c>
      <c r="E5" s="46" t="s">
        <v>58</v>
      </c>
      <c r="F5" s="46" t="s">
        <v>59</v>
      </c>
      <c r="G5" s="2"/>
      <c r="H5" s="2"/>
      <c r="I5" s="2"/>
      <c r="J5" s="3"/>
    </row>
    <row r="6" spans="1:10" x14ac:dyDescent="0.2">
      <c r="A6" s="15"/>
      <c r="B6" s="2"/>
      <c r="C6" s="18">
        <v>1</v>
      </c>
      <c r="D6" s="19">
        <v>5550</v>
      </c>
      <c r="E6" s="20">
        <v>0</v>
      </c>
      <c r="F6" s="20">
        <v>0</v>
      </c>
      <c r="G6" s="2"/>
      <c r="H6" s="2"/>
      <c r="I6" s="2"/>
      <c r="J6" s="3"/>
    </row>
    <row r="7" spans="1:10" x14ac:dyDescent="0.2">
      <c r="A7" s="15"/>
      <c r="B7" s="2"/>
      <c r="C7" s="18">
        <v>2</v>
      </c>
      <c r="D7" s="19">
        <v>14235</v>
      </c>
      <c r="E7" s="20">
        <v>385</v>
      </c>
      <c r="F7" s="20">
        <v>819</v>
      </c>
      <c r="G7" s="2"/>
      <c r="H7" s="2"/>
      <c r="I7" s="2"/>
      <c r="J7" s="3"/>
    </row>
    <row r="8" spans="1:10" x14ac:dyDescent="0.2">
      <c r="A8" s="15"/>
      <c r="B8" s="2"/>
      <c r="C8" s="18">
        <v>3</v>
      </c>
      <c r="D8" s="19">
        <v>17396</v>
      </c>
      <c r="E8" s="19">
        <v>5746</v>
      </c>
      <c r="F8" s="19">
        <v>2582</v>
      </c>
      <c r="G8" s="2"/>
      <c r="H8" s="2"/>
      <c r="I8" s="2"/>
      <c r="J8" s="3"/>
    </row>
    <row r="9" spans="1:10" ht="17" thickBot="1" x14ac:dyDescent="0.25">
      <c r="A9" s="15"/>
      <c r="B9" s="2"/>
      <c r="C9" s="16">
        <v>4</v>
      </c>
      <c r="D9" s="47">
        <v>11699</v>
      </c>
      <c r="E9" s="47">
        <v>8609</v>
      </c>
      <c r="F9" s="47">
        <v>6665</v>
      </c>
      <c r="G9" s="2"/>
      <c r="H9" s="2"/>
      <c r="I9" s="2"/>
      <c r="J9" s="3"/>
    </row>
    <row r="10" spans="1:10" ht="17" x14ac:dyDescent="0.2">
      <c r="A10" s="15"/>
      <c r="B10" s="2"/>
      <c r="C10" s="18" t="s">
        <v>60</v>
      </c>
      <c r="D10" s="19">
        <v>48880</v>
      </c>
      <c r="E10" s="19">
        <v>14740</v>
      </c>
      <c r="F10" s="19">
        <v>7636</v>
      </c>
      <c r="G10" s="2"/>
      <c r="H10" s="2"/>
      <c r="I10" s="2"/>
      <c r="J10" s="3"/>
    </row>
    <row r="11" spans="1:10" x14ac:dyDescent="0.2">
      <c r="A11" s="15"/>
      <c r="B11" s="2"/>
      <c r="C11" s="2"/>
      <c r="D11" s="2"/>
      <c r="E11" s="2"/>
      <c r="F11" s="2"/>
      <c r="G11" s="2"/>
      <c r="H11" s="2"/>
      <c r="I11" s="2"/>
      <c r="J11" s="3"/>
    </row>
    <row r="12" spans="1:10" x14ac:dyDescent="0.2">
      <c r="A12" s="15"/>
      <c r="B12" s="48" t="s">
        <v>69</v>
      </c>
      <c r="C12" s="2"/>
      <c r="D12" s="2"/>
      <c r="E12" s="2"/>
      <c r="F12" s="2"/>
      <c r="G12" s="51">
        <v>1.282</v>
      </c>
      <c r="H12" s="2"/>
      <c r="I12" s="2"/>
      <c r="J12" s="3"/>
    </row>
    <row r="13" spans="1:10" x14ac:dyDescent="0.2">
      <c r="A13" s="15"/>
      <c r="B13" s="2"/>
      <c r="C13" s="2"/>
      <c r="D13" s="2"/>
      <c r="E13" s="2"/>
      <c r="F13" s="2"/>
      <c r="G13" s="2"/>
      <c r="H13" s="2"/>
      <c r="I13" s="2"/>
      <c r="J13" s="3"/>
    </row>
    <row r="14" spans="1:10" x14ac:dyDescent="0.2">
      <c r="A14" s="15"/>
      <c r="B14" s="2"/>
      <c r="C14" s="2"/>
      <c r="D14" s="2"/>
      <c r="E14" s="2"/>
      <c r="F14" s="2"/>
      <c r="G14" s="2"/>
      <c r="H14" s="2"/>
      <c r="I14" s="2"/>
      <c r="J14" s="3"/>
    </row>
    <row r="15" spans="1:10" x14ac:dyDescent="0.2">
      <c r="A15" s="15"/>
      <c r="B15" s="2" t="s">
        <v>0</v>
      </c>
      <c r="C15" s="2"/>
      <c r="D15" s="2"/>
      <c r="E15" s="2"/>
      <c r="F15" s="2"/>
      <c r="G15" s="2"/>
      <c r="H15" s="2"/>
      <c r="I15" s="2"/>
      <c r="J15" s="3"/>
    </row>
    <row r="16" spans="1:10" x14ac:dyDescent="0.2">
      <c r="A16" s="15"/>
      <c r="B16" s="2" t="s">
        <v>66</v>
      </c>
      <c r="C16" s="2"/>
      <c r="D16" s="2"/>
      <c r="E16" s="2"/>
      <c r="F16" s="2"/>
      <c r="G16" s="2"/>
      <c r="H16" s="2"/>
      <c r="I16" s="2"/>
      <c r="J16" s="3"/>
    </row>
    <row r="17" spans="1:12" x14ac:dyDescent="0.2">
      <c r="A17" s="15"/>
      <c r="B17" s="2"/>
      <c r="C17" s="2"/>
      <c r="D17" s="2"/>
      <c r="E17" s="2"/>
      <c r="F17" s="2"/>
      <c r="G17" s="2"/>
      <c r="H17" s="2"/>
      <c r="I17" s="2"/>
      <c r="J17" s="3"/>
    </row>
    <row r="18" spans="1:12" x14ac:dyDescent="0.2">
      <c r="A18" s="15"/>
      <c r="B18" s="2" t="s">
        <v>1</v>
      </c>
      <c r="C18" s="2"/>
      <c r="D18" s="2"/>
      <c r="E18" s="2"/>
      <c r="F18" s="2"/>
      <c r="G18" s="2"/>
      <c r="H18" s="2"/>
      <c r="I18" s="2"/>
      <c r="J18" s="3"/>
    </row>
    <row r="19" spans="1:12" x14ac:dyDescent="0.2">
      <c r="A19" s="15"/>
      <c r="B19" s="2" t="s">
        <v>67</v>
      </c>
      <c r="C19" s="2"/>
      <c r="D19" s="2"/>
      <c r="E19" s="2"/>
      <c r="F19" s="2"/>
      <c r="G19" s="2"/>
      <c r="H19" s="2"/>
      <c r="I19" s="2"/>
      <c r="J19" s="3"/>
    </row>
    <row r="20" spans="1:12" x14ac:dyDescent="0.2">
      <c r="A20" s="15"/>
      <c r="B20" s="2" t="s">
        <v>68</v>
      </c>
      <c r="C20" s="2"/>
      <c r="D20" s="2"/>
      <c r="E20" s="2"/>
      <c r="F20" s="2"/>
      <c r="G20" s="2"/>
      <c r="H20" s="2"/>
      <c r="I20" s="2"/>
      <c r="J20" s="3"/>
    </row>
    <row r="21" spans="1:12" x14ac:dyDescent="0.2">
      <c r="A21" s="15"/>
      <c r="B21" s="2"/>
      <c r="C21" s="2"/>
      <c r="D21" s="2"/>
      <c r="E21" s="2"/>
      <c r="F21" s="2"/>
      <c r="G21" s="2"/>
      <c r="H21" s="2"/>
      <c r="I21" s="2"/>
      <c r="J21" s="3"/>
      <c r="L21" s="13"/>
    </row>
    <row r="22" spans="1:12" ht="17" thickBot="1" x14ac:dyDescent="0.25">
      <c r="A22" s="5"/>
      <c r="B22" s="6"/>
      <c r="C22" s="7"/>
      <c r="D22" s="7"/>
      <c r="E22" s="7"/>
      <c r="F22" s="6"/>
      <c r="G22" s="6"/>
      <c r="H22" s="6"/>
      <c r="I22" s="6"/>
      <c r="J22" s="8"/>
      <c r="L22" s="13"/>
    </row>
    <row r="23" spans="1:12" x14ac:dyDescent="0.2">
      <c r="A23" s="9"/>
      <c r="B23" s="9"/>
      <c r="C23" s="9"/>
      <c r="D23" s="9"/>
      <c r="E23" s="9"/>
      <c r="F23" s="9"/>
      <c r="G23" s="9"/>
      <c r="H23" s="9"/>
      <c r="I23" s="9"/>
      <c r="L23" s="13"/>
    </row>
    <row r="24" spans="1:12" ht="19" x14ac:dyDescent="0.25">
      <c r="A24" s="10" t="s">
        <v>2</v>
      </c>
      <c r="B24" s="9"/>
      <c r="C24" s="9"/>
      <c r="D24" s="9"/>
      <c r="E24" s="9"/>
      <c r="F24" s="9"/>
      <c r="G24" s="9"/>
      <c r="H24" s="9"/>
      <c r="I24" s="9"/>
      <c r="L24" s="13"/>
    </row>
    <row r="25" spans="1:12" x14ac:dyDescent="0.2">
      <c r="A25" s="11" t="s">
        <v>3</v>
      </c>
      <c r="B25" s="9"/>
      <c r="C25" s="12"/>
      <c r="D25" s="9"/>
      <c r="E25" s="9"/>
      <c r="F25" s="9"/>
      <c r="G25" s="9"/>
      <c r="H25" s="9"/>
      <c r="I25" s="9"/>
      <c r="L25" s="13"/>
    </row>
    <row r="26" spans="1:12" x14ac:dyDescent="0.2">
      <c r="A26" s="11"/>
      <c r="B26" s="9" t="s">
        <v>61</v>
      </c>
      <c r="C26" s="12"/>
      <c r="D26" s="9"/>
      <c r="E26" s="9"/>
      <c r="F26" s="9"/>
      <c r="G26" s="9"/>
      <c r="H26" s="9"/>
      <c r="I26" s="9"/>
    </row>
    <row r="27" spans="1:12" x14ac:dyDescent="0.2">
      <c r="A27" s="11"/>
      <c r="B27" s="9"/>
      <c r="C27" s="12"/>
      <c r="D27" s="9"/>
      <c r="E27" s="9"/>
      <c r="F27" s="9"/>
      <c r="G27" s="9"/>
      <c r="H27" s="9"/>
      <c r="I27" s="9"/>
    </row>
    <row r="28" spans="1:12" x14ac:dyDescent="0.2">
      <c r="A28" s="9"/>
      <c r="B28" s="9" t="s">
        <v>62</v>
      </c>
      <c r="C28" s="12">
        <f>LN(1+(F10/E10)^2)</f>
        <v>0.2377340274577992</v>
      </c>
      <c r="D28" s="9"/>
      <c r="E28" s="9"/>
      <c r="F28" s="9"/>
      <c r="G28" s="9"/>
      <c r="H28" s="9"/>
      <c r="I28" s="9"/>
    </row>
    <row r="29" spans="1:12" x14ac:dyDescent="0.2">
      <c r="A29" s="9"/>
      <c r="B29" s="9"/>
      <c r="C29" s="9"/>
      <c r="D29" s="9"/>
      <c r="E29" s="9"/>
      <c r="F29" s="9"/>
      <c r="G29" s="9"/>
      <c r="H29" s="9"/>
      <c r="I29" s="9"/>
    </row>
    <row r="30" spans="1:12" x14ac:dyDescent="0.2">
      <c r="A30" s="9"/>
      <c r="B30" s="31" t="s">
        <v>63</v>
      </c>
      <c r="C30" s="49">
        <f>$E$10*EXP($G$12*SQRT($C$28)-$C$28/2)</f>
        <v>24453.543456150845</v>
      </c>
      <c r="D30" s="9"/>
      <c r="E30" s="9"/>
      <c r="F30" s="9"/>
      <c r="G30" s="9"/>
      <c r="H30" s="9"/>
      <c r="I30" s="9"/>
    </row>
    <row r="31" spans="1:12" x14ac:dyDescent="0.2">
      <c r="A31" s="9"/>
      <c r="B31" s="31" t="s">
        <v>64</v>
      </c>
      <c r="C31" s="49">
        <f>$E$10*EXP(-$G$12*SQRT($C$28)-$C$28/2)</f>
        <v>7004.9750217811588</v>
      </c>
      <c r="D31" s="9"/>
      <c r="E31" s="9"/>
      <c r="F31" s="9"/>
      <c r="G31" s="9"/>
      <c r="H31" s="9"/>
      <c r="I31" s="9"/>
    </row>
    <row r="32" spans="1:12" x14ac:dyDescent="0.2">
      <c r="A32" s="9"/>
      <c r="B32" s="9"/>
      <c r="C32" s="9"/>
      <c r="D32" s="9"/>
      <c r="E32" s="9"/>
      <c r="F32" s="9"/>
      <c r="G32" s="9"/>
      <c r="H32" s="9"/>
      <c r="I32" s="9"/>
    </row>
    <row r="33" spans="1:14" x14ac:dyDescent="0.2">
      <c r="A33" s="11" t="s">
        <v>4</v>
      </c>
      <c r="B33" s="9"/>
      <c r="C33" s="12"/>
      <c r="D33" s="9"/>
      <c r="E33" s="9"/>
      <c r="F33" s="9"/>
      <c r="G33" s="9"/>
      <c r="H33" s="9"/>
      <c r="I33" s="9"/>
    </row>
    <row r="34" spans="1:14" x14ac:dyDescent="0.2">
      <c r="A34" s="11"/>
      <c r="B34" s="31" t="s">
        <v>74</v>
      </c>
      <c r="C34" s="12"/>
      <c r="D34" s="9"/>
      <c r="E34" s="9"/>
      <c r="F34" s="9"/>
      <c r="G34" s="9"/>
      <c r="H34" s="9"/>
      <c r="I34" s="9"/>
    </row>
    <row r="35" spans="1:14" x14ac:dyDescent="0.2">
      <c r="A35" s="11"/>
      <c r="B35" s="9"/>
      <c r="C35" s="12"/>
      <c r="D35" s="9"/>
      <c r="E35" s="9"/>
      <c r="F35" s="9"/>
      <c r="G35" s="9"/>
      <c r="H35" s="9"/>
      <c r="I35" s="9"/>
    </row>
    <row r="36" spans="1:14" ht="34" x14ac:dyDescent="0.2">
      <c r="A36" s="11"/>
      <c r="B36" s="54" t="s">
        <v>6</v>
      </c>
      <c r="C36" s="63" t="s">
        <v>70</v>
      </c>
      <c r="D36" s="9"/>
      <c r="E36" s="9"/>
      <c r="F36" s="9"/>
      <c r="G36" s="9"/>
      <c r="H36" s="9"/>
      <c r="I36" s="9"/>
    </row>
    <row r="37" spans="1:14" x14ac:dyDescent="0.2">
      <c r="A37" s="11"/>
      <c r="B37" s="55">
        <v>2</v>
      </c>
      <c r="C37" s="64">
        <f>LN(1+(F7/E7)^2)</f>
        <v>1.7093356000964397</v>
      </c>
      <c r="D37" s="9"/>
      <c r="E37" s="9"/>
      <c r="F37" s="9"/>
      <c r="G37" s="9"/>
      <c r="H37" s="9"/>
      <c r="I37" s="9"/>
    </row>
    <row r="38" spans="1:14" x14ac:dyDescent="0.2">
      <c r="A38" s="11"/>
      <c r="B38" s="55">
        <v>3</v>
      </c>
      <c r="C38" s="64">
        <f>LN(1+(F8/E8)^2)</f>
        <v>0.18392101119483975</v>
      </c>
      <c r="D38" s="9"/>
      <c r="E38" s="9"/>
      <c r="F38" s="9"/>
      <c r="G38" s="9"/>
      <c r="H38" s="9"/>
      <c r="I38" s="9"/>
    </row>
    <row r="39" spans="1:14" x14ac:dyDescent="0.2">
      <c r="A39" s="11"/>
      <c r="B39" s="55">
        <v>4</v>
      </c>
      <c r="C39" s="64">
        <f>LN(1+(F9/E9)^2)</f>
        <v>0.46960970701002092</v>
      </c>
      <c r="D39" s="9"/>
      <c r="E39" s="9"/>
      <c r="F39" s="9"/>
      <c r="G39" s="9"/>
      <c r="H39" s="9"/>
      <c r="I39" s="9"/>
    </row>
    <row r="40" spans="1:14" x14ac:dyDescent="0.2">
      <c r="A40" s="11"/>
      <c r="B40" s="61"/>
      <c r="C40" s="62"/>
      <c r="D40" s="9"/>
      <c r="E40" s="9"/>
      <c r="F40" s="9"/>
      <c r="G40" s="9"/>
      <c r="H40" s="9"/>
      <c r="I40" s="9"/>
    </row>
    <row r="41" spans="1:14" ht="33" customHeight="1" x14ac:dyDescent="0.2">
      <c r="A41" s="9"/>
      <c r="B41" s="129" t="s">
        <v>73</v>
      </c>
      <c r="C41" s="129"/>
      <c r="D41" s="129"/>
      <c r="E41" s="129"/>
      <c r="F41" s="129"/>
      <c r="G41" s="129"/>
      <c r="H41" s="129"/>
      <c r="I41" s="129"/>
      <c r="J41" s="129"/>
      <c r="L41" s="13"/>
      <c r="M41" s="13"/>
      <c r="N41" s="13"/>
    </row>
    <row r="42" spans="1:14" x14ac:dyDescent="0.2">
      <c r="A42" s="9"/>
      <c r="B42" s="9"/>
      <c r="C42" s="9"/>
      <c r="D42" s="9"/>
      <c r="E42" s="9"/>
      <c r="F42" s="9"/>
      <c r="G42" s="9"/>
      <c r="H42" s="9"/>
      <c r="I42" s="9"/>
      <c r="L42" s="13"/>
      <c r="M42" s="13"/>
      <c r="N42" s="13"/>
    </row>
    <row r="43" spans="1:14" x14ac:dyDescent="0.2">
      <c r="A43" s="9"/>
      <c r="B43" s="9"/>
      <c r="C43" s="9"/>
      <c r="D43" s="9"/>
      <c r="E43" s="9"/>
      <c r="F43" s="9"/>
      <c r="G43" s="9"/>
      <c r="H43" s="9"/>
      <c r="I43" s="9"/>
      <c r="L43" s="13"/>
      <c r="M43" s="13"/>
      <c r="N43" s="13"/>
    </row>
    <row r="44" spans="1:14" x14ac:dyDescent="0.2">
      <c r="A44" s="9"/>
      <c r="B44" s="31" t="s">
        <v>72</v>
      </c>
      <c r="C44" s="9"/>
      <c r="D44" s="9"/>
      <c r="E44" s="9"/>
      <c r="F44" s="9"/>
      <c r="G44" s="9"/>
      <c r="H44" s="9"/>
      <c r="I44" s="9"/>
      <c r="L44" s="13"/>
      <c r="M44" s="13"/>
      <c r="N44" s="13"/>
    </row>
    <row r="45" spans="1:14" x14ac:dyDescent="0.2">
      <c r="A45" s="9"/>
      <c r="B45" s="9"/>
      <c r="C45" s="9"/>
      <c r="D45" s="130" t="s">
        <v>80</v>
      </c>
      <c r="E45" s="130"/>
      <c r="F45" s="130"/>
      <c r="G45" s="130"/>
      <c r="H45" s="130"/>
      <c r="I45" s="130"/>
      <c r="J45" s="130"/>
      <c r="K45"/>
      <c r="M45" s="13"/>
      <c r="N45" s="13"/>
    </row>
    <row r="46" spans="1:14" ht="34" x14ac:dyDescent="0.2">
      <c r="A46" s="9"/>
      <c r="B46" s="54" t="s">
        <v>6</v>
      </c>
      <c r="C46" s="57" t="s">
        <v>70</v>
      </c>
      <c r="D46" s="66">
        <v>1.282</v>
      </c>
      <c r="E46" s="42">
        <v>1</v>
      </c>
      <c r="F46" s="42">
        <f>E46+0.05</f>
        <v>1.05</v>
      </c>
      <c r="G46" s="42">
        <f t="shared" ref="G46:H46" si="0">F46+0.05</f>
        <v>1.1000000000000001</v>
      </c>
      <c r="H46" s="42">
        <f t="shared" si="0"/>
        <v>1.1500000000000001</v>
      </c>
      <c r="I46" s="42">
        <f>H46+0.01</f>
        <v>1.1600000000000001</v>
      </c>
      <c r="J46" s="68">
        <f>I46+0.001</f>
        <v>1.161</v>
      </c>
      <c r="K46"/>
      <c r="M46" s="9"/>
      <c r="N46" s="9"/>
    </row>
    <row r="47" spans="1:14" x14ac:dyDescent="0.2">
      <c r="A47" s="9"/>
      <c r="B47" s="55">
        <v>2</v>
      </c>
      <c r="C47" s="58">
        <f>C37</f>
        <v>1.7093356000964397</v>
      </c>
      <c r="D47" s="52">
        <f>$E7*EXP(D$46*SQRT($C47)-$C47/2)</f>
        <v>875.4012541806145</v>
      </c>
      <c r="E47" s="52">
        <f t="shared" ref="E47:I47" si="1">$E7*EXP(E$46*SQRT($C47)-$C47/2)</f>
        <v>605.46160644737438</v>
      </c>
      <c r="F47" s="52">
        <f t="shared" si="1"/>
        <v>646.36343205204059</v>
      </c>
      <c r="G47" s="52">
        <f t="shared" si="1"/>
        <v>690.02837148585741</v>
      </c>
      <c r="H47" s="52">
        <f t="shared" si="1"/>
        <v>736.64308629558911</v>
      </c>
      <c r="I47" s="52">
        <f t="shared" si="1"/>
        <v>746.33730684833915</v>
      </c>
      <c r="J47" s="69">
        <f>$E7*EXP(J$46*SQRT($C47)-$C47/2)</f>
        <v>747.31371804869502</v>
      </c>
      <c r="K47"/>
      <c r="M47" s="52"/>
      <c r="N47" s="52"/>
    </row>
    <row r="48" spans="1:14" x14ac:dyDescent="0.2">
      <c r="A48" s="9"/>
      <c r="B48" s="55">
        <v>3</v>
      </c>
      <c r="C48" s="58">
        <f t="shared" ref="C48:C49" si="2">C38</f>
        <v>0.18392101119483975</v>
      </c>
      <c r="D48" s="52">
        <f>$E8*EXP(D$46*SQRT($C48)-$C48/2)</f>
        <v>9082.4333042031631</v>
      </c>
      <c r="E48" s="52">
        <f t="shared" ref="E48:J48" si="3">$E8*EXP(E$46*SQRT($C48)-$C48/2)</f>
        <v>8047.8388139253575</v>
      </c>
      <c r="F48" s="52">
        <f t="shared" si="3"/>
        <v>8222.2721781574946</v>
      </c>
      <c r="G48" s="52">
        <f t="shared" si="3"/>
        <v>8400.486308786778</v>
      </c>
      <c r="H48" s="52">
        <f t="shared" si="3"/>
        <v>8582.5631522608546</v>
      </c>
      <c r="I48" s="52">
        <f t="shared" si="3"/>
        <v>8619.4493823947832</v>
      </c>
      <c r="J48" s="69">
        <f t="shared" si="3"/>
        <v>8623.1467133406095</v>
      </c>
      <c r="K48"/>
      <c r="M48" s="52"/>
      <c r="N48" s="52"/>
    </row>
    <row r="49" spans="1:14" x14ac:dyDescent="0.2">
      <c r="A49" s="9"/>
      <c r="B49" s="56">
        <v>4</v>
      </c>
      <c r="C49" s="59">
        <f t="shared" si="2"/>
        <v>0.46960970701002092</v>
      </c>
      <c r="D49" s="67">
        <f>$E9*EXP(D$46*SQRT($C49)-$C49/2)</f>
        <v>16387.735772360433</v>
      </c>
      <c r="E49" s="53">
        <f t="shared" ref="E49:J49" si="4">$E9*EXP(E$46*SQRT($C49)-$C49/2)</f>
        <v>13508.026504755417</v>
      </c>
      <c r="F49" s="53">
        <f t="shared" si="4"/>
        <v>13978.886752526043</v>
      </c>
      <c r="G49" s="53">
        <f t="shared" si="4"/>
        <v>14466.16015827001</v>
      </c>
      <c r="H49" s="53">
        <f t="shared" si="4"/>
        <v>14970.418848761519</v>
      </c>
      <c r="I49" s="53">
        <f t="shared" si="4"/>
        <v>15073.360564429358</v>
      </c>
      <c r="J49" s="70">
        <f t="shared" si="4"/>
        <v>15083.693588376382</v>
      </c>
      <c r="K49"/>
      <c r="M49" s="52"/>
      <c r="N49" s="52"/>
    </row>
    <row r="50" spans="1:14" ht="17" x14ac:dyDescent="0.2">
      <c r="A50" s="9"/>
      <c r="B50" s="55" t="s">
        <v>71</v>
      </c>
      <c r="C50" s="60"/>
      <c r="D50" s="50">
        <f>SUM(D47:D49)</f>
        <v>26345.570330744209</v>
      </c>
      <c r="E50" s="50">
        <f t="shared" ref="E50:J50" si="5">SUM(E47:E49)</f>
        <v>22161.326925128149</v>
      </c>
      <c r="F50" s="50">
        <f t="shared" si="5"/>
        <v>22847.522362735581</v>
      </c>
      <c r="G50" s="50">
        <f t="shared" si="5"/>
        <v>23556.674838542647</v>
      </c>
      <c r="H50" s="50">
        <f t="shared" si="5"/>
        <v>24289.625087317963</v>
      </c>
      <c r="I50" s="50">
        <f t="shared" si="5"/>
        <v>24439.147253672483</v>
      </c>
      <c r="J50" s="71">
        <f t="shared" si="5"/>
        <v>24454.154019765687</v>
      </c>
      <c r="K50"/>
      <c r="M50" s="50"/>
      <c r="N50" s="50"/>
    </row>
    <row r="51" spans="1:14" x14ac:dyDescent="0.2">
      <c r="A51" s="9"/>
      <c r="B51" s="9" t="s">
        <v>75</v>
      </c>
      <c r="C51" s="9"/>
      <c r="D51" s="65">
        <f>D50-$C$30</f>
        <v>1892.0268745933645</v>
      </c>
      <c r="E51" s="65">
        <f t="shared" ref="E51:J51" si="6">E50-$C$30</f>
        <v>-2292.2165310226956</v>
      </c>
      <c r="F51" s="65">
        <f t="shared" si="6"/>
        <v>-1606.0210934152637</v>
      </c>
      <c r="G51" s="65">
        <f t="shared" si="6"/>
        <v>-896.86861760819738</v>
      </c>
      <c r="H51" s="65">
        <f t="shared" si="6"/>
        <v>-163.91836883288124</v>
      </c>
      <c r="I51" s="65">
        <f t="shared" si="6"/>
        <v>-14.396202478361374</v>
      </c>
      <c r="J51" s="72">
        <f t="shared" si="6"/>
        <v>0.61056361484224908</v>
      </c>
      <c r="K51"/>
      <c r="M51" s="65"/>
      <c r="N51" s="65"/>
    </row>
    <row r="52" spans="1:14" x14ac:dyDescent="0.2">
      <c r="A52" s="9"/>
      <c r="B52" s="9"/>
      <c r="C52" s="9"/>
      <c r="D52" s="9"/>
      <c r="E52" s="9"/>
      <c r="F52" s="9"/>
      <c r="G52" s="9"/>
      <c r="H52" s="9"/>
      <c r="I52" s="9"/>
      <c r="K52"/>
      <c r="M52" s="13"/>
      <c r="N52" s="13"/>
    </row>
    <row r="53" spans="1:14" x14ac:dyDescent="0.2">
      <c r="A53" s="9"/>
      <c r="B53" s="9"/>
      <c r="C53" s="9"/>
      <c r="D53" s="9"/>
      <c r="E53" s="9"/>
      <c r="F53" s="9"/>
      <c r="G53" s="9"/>
      <c r="H53" s="9"/>
      <c r="I53" s="9"/>
      <c r="K53"/>
      <c r="M53" s="13"/>
      <c r="N53" s="13"/>
    </row>
    <row r="54" spans="1:14" x14ac:dyDescent="0.2">
      <c r="A54" s="9"/>
      <c r="B54" s="9" t="s">
        <v>79</v>
      </c>
      <c r="C54" s="9"/>
      <c r="D54" s="9"/>
      <c r="E54" s="9"/>
      <c r="F54" s="9"/>
      <c r="G54" s="9"/>
      <c r="H54" s="9"/>
      <c r="I54" s="9"/>
      <c r="K54"/>
      <c r="M54" s="13"/>
      <c r="N54" s="13"/>
    </row>
    <row r="55" spans="1:14" x14ac:dyDescent="0.2">
      <c r="A55" s="9"/>
      <c r="B55" s="73" t="s">
        <v>78</v>
      </c>
      <c r="C55" s="9"/>
      <c r="D55" s="9"/>
      <c r="E55" s="9"/>
      <c r="F55" s="9"/>
      <c r="G55" s="9"/>
      <c r="H55" s="9"/>
      <c r="I55" s="9"/>
      <c r="K55"/>
      <c r="M55" s="13"/>
      <c r="N55" s="13"/>
    </row>
    <row r="56" spans="1:14" x14ac:dyDescent="0.2">
      <c r="A56" s="9"/>
      <c r="B56" s="9"/>
      <c r="C56" s="9"/>
      <c r="D56" s="9"/>
      <c r="E56" s="9"/>
      <c r="F56" s="9"/>
      <c r="G56" s="9"/>
      <c r="H56" s="9"/>
      <c r="I56" s="9"/>
      <c r="K56"/>
      <c r="M56" s="13"/>
      <c r="N56" s="13"/>
    </row>
    <row r="57" spans="1:14" x14ac:dyDescent="0.2">
      <c r="A57" s="9"/>
      <c r="B57" s="9"/>
      <c r="C57" s="9"/>
      <c r="D57" s="9"/>
      <c r="E57" s="9"/>
      <c r="F57" s="9"/>
      <c r="G57" s="9"/>
      <c r="H57" s="9"/>
      <c r="I57" s="9"/>
      <c r="K57"/>
      <c r="M57" s="13"/>
      <c r="N57" s="13"/>
    </row>
    <row r="58" spans="1:14" x14ac:dyDescent="0.2">
      <c r="A58" s="9"/>
      <c r="B58" s="9"/>
      <c r="C58" s="9"/>
      <c r="D58" s="9"/>
      <c r="E58" s="9"/>
      <c r="F58" s="9"/>
      <c r="G58" s="9"/>
      <c r="H58" s="9"/>
      <c r="I58" s="9"/>
      <c r="K58"/>
      <c r="M58" s="13"/>
      <c r="N58" s="13"/>
    </row>
    <row r="59" spans="1:14" ht="19" x14ac:dyDescent="0.25">
      <c r="A59" s="10" t="s">
        <v>50</v>
      </c>
      <c r="B59" s="9"/>
      <c r="C59" s="9"/>
      <c r="D59" s="9"/>
      <c r="E59" s="9"/>
      <c r="F59" s="9"/>
      <c r="G59" s="9"/>
      <c r="H59" s="9"/>
      <c r="I59" s="9"/>
      <c r="K59"/>
      <c r="M59" s="13"/>
      <c r="N59" s="13"/>
    </row>
    <row r="60" spans="1:14" x14ac:dyDescent="0.2">
      <c r="A60" s="9"/>
      <c r="B60" s="9" t="s">
        <v>82</v>
      </c>
      <c r="C60" s="9"/>
      <c r="D60" s="9"/>
      <c r="E60" s="9"/>
      <c r="F60" s="9"/>
      <c r="G60" s="9"/>
      <c r="H60" s="9"/>
      <c r="I60" s="9"/>
      <c r="K60"/>
      <c r="M60" s="13"/>
      <c r="N60" s="13"/>
    </row>
    <row r="61" spans="1:14" x14ac:dyDescent="0.2">
      <c r="A61" s="9"/>
      <c r="B61" s="9"/>
      <c r="C61" s="9"/>
      <c r="D61" s="9"/>
      <c r="E61" s="9"/>
      <c r="F61" s="9"/>
      <c r="G61" s="9"/>
      <c r="H61" s="9"/>
      <c r="I61" s="9"/>
      <c r="K61"/>
      <c r="M61" s="13"/>
      <c r="N61" s="13"/>
    </row>
    <row r="62" spans="1:14" x14ac:dyDescent="0.2">
      <c r="A62" s="9"/>
      <c r="B62" s="31" t="s">
        <v>76</v>
      </c>
      <c r="C62" s="9"/>
      <c r="D62" s="9"/>
      <c r="E62" s="9"/>
      <c r="F62" s="9"/>
      <c r="G62" s="9"/>
      <c r="H62" s="9"/>
      <c r="I62" s="9"/>
      <c r="K62"/>
      <c r="M62" s="13"/>
      <c r="N62" s="13"/>
    </row>
    <row r="63" spans="1:14" x14ac:dyDescent="0.2">
      <c r="A63" s="9"/>
      <c r="B63" s="9"/>
      <c r="C63" s="9"/>
      <c r="D63" s="130" t="s">
        <v>81</v>
      </c>
      <c r="E63" s="130"/>
      <c r="F63" s="130"/>
      <c r="G63" s="130"/>
      <c r="H63" s="130"/>
      <c r="I63" s="74"/>
      <c r="J63" s="74"/>
      <c r="K63"/>
      <c r="M63" s="13"/>
      <c r="N63" s="13"/>
    </row>
    <row r="64" spans="1:14" ht="34" x14ac:dyDescent="0.2">
      <c r="A64" s="9"/>
      <c r="B64" s="54" t="s">
        <v>6</v>
      </c>
      <c r="C64" s="57" t="s">
        <v>70</v>
      </c>
      <c r="D64" s="66">
        <v>-1.282</v>
      </c>
      <c r="E64" s="42">
        <v>-1</v>
      </c>
      <c r="F64" s="42">
        <f>E64+0.01</f>
        <v>-0.99</v>
      </c>
      <c r="G64" s="42">
        <f t="shared" ref="G64:H64" si="7">F64+0.01</f>
        <v>-0.98</v>
      </c>
      <c r="H64" s="68">
        <f t="shared" si="7"/>
        <v>-0.97</v>
      </c>
      <c r="I64" s="9"/>
      <c r="K64"/>
      <c r="M64" s="13"/>
      <c r="N64" s="13"/>
    </row>
    <row r="65" spans="1:65" x14ac:dyDescent="0.2">
      <c r="A65" s="9"/>
      <c r="B65" s="55">
        <v>2</v>
      </c>
      <c r="C65" s="58">
        <f>C47</f>
        <v>1.7093356000964397</v>
      </c>
      <c r="D65" s="52">
        <f t="shared" ref="D65:H67" si="8">$E7*EXP(D$64*SQRT($C65)-$C65/2)</f>
        <v>30.644975302938988</v>
      </c>
      <c r="E65" s="52">
        <f t="shared" si="8"/>
        <v>44.307763743989703</v>
      </c>
      <c r="F65" s="52">
        <f t="shared" si="8"/>
        <v>44.890853766721598</v>
      </c>
      <c r="G65" s="52">
        <f t="shared" si="8"/>
        <v>45.481617252203137</v>
      </c>
      <c r="H65" s="69">
        <f t="shared" si="8"/>
        <v>46.080155183178427</v>
      </c>
      <c r="I65" s="9"/>
      <c r="K65"/>
      <c r="M65" s="12"/>
      <c r="N65" s="9"/>
    </row>
    <row r="66" spans="1:65" x14ac:dyDescent="0.2">
      <c r="A66" s="9"/>
      <c r="B66" s="55">
        <v>3</v>
      </c>
      <c r="C66" s="58">
        <f t="shared" ref="C66:C67" si="9">C48</f>
        <v>0.18392101119483975</v>
      </c>
      <c r="D66" s="52">
        <f t="shared" si="8"/>
        <v>3024.4969137972348</v>
      </c>
      <c r="E66" s="52">
        <f t="shared" si="8"/>
        <v>3413.31283260794</v>
      </c>
      <c r="F66" s="52">
        <f t="shared" si="8"/>
        <v>3427.9826043799662</v>
      </c>
      <c r="G66" s="52">
        <f t="shared" si="8"/>
        <v>3442.7154240513196</v>
      </c>
      <c r="H66" s="69">
        <f t="shared" si="8"/>
        <v>3457.5115625899252</v>
      </c>
      <c r="I66" s="9"/>
      <c r="K66"/>
      <c r="M66" s="13"/>
      <c r="N66" s="13"/>
    </row>
    <row r="67" spans="1:65" x14ac:dyDescent="0.2">
      <c r="A67" s="9"/>
      <c r="B67" s="56">
        <v>4</v>
      </c>
      <c r="C67" s="59">
        <f t="shared" si="9"/>
        <v>0.46960970701002092</v>
      </c>
      <c r="D67" s="67">
        <f t="shared" si="8"/>
        <v>2827.7275183360025</v>
      </c>
      <c r="E67" s="53">
        <f t="shared" si="8"/>
        <v>3430.5567427195356</v>
      </c>
      <c r="F67" s="53">
        <f t="shared" si="8"/>
        <v>3454.1464231659602</v>
      </c>
      <c r="G67" s="53">
        <f t="shared" si="8"/>
        <v>3477.8983143161568</v>
      </c>
      <c r="H67" s="70">
        <f t="shared" si="8"/>
        <v>3501.8135315863537</v>
      </c>
      <c r="I67" s="9"/>
      <c r="K67"/>
      <c r="M67" s="13"/>
      <c r="N67" s="13"/>
    </row>
    <row r="68" spans="1:65" ht="17" x14ac:dyDescent="0.2">
      <c r="A68" s="9"/>
      <c r="B68" s="55" t="s">
        <v>71</v>
      </c>
      <c r="C68" s="60"/>
      <c r="D68" s="50">
        <f>SUM(D65:D67)</f>
        <v>5882.8694074361765</v>
      </c>
      <c r="E68" s="50">
        <f t="shared" ref="E68" si="10">SUM(E65:E67)</f>
        <v>6888.1773390714652</v>
      </c>
      <c r="F68" s="50">
        <f t="shared" ref="F68" si="11">SUM(F65:F67)</f>
        <v>6927.0198813126481</v>
      </c>
      <c r="G68" s="50">
        <f t="shared" ref="G68" si="12">SUM(G65:G67)</f>
        <v>6966.09535561968</v>
      </c>
      <c r="H68" s="71">
        <f t="shared" ref="H68" si="13">SUM(H65:H67)</f>
        <v>7005.4052493594572</v>
      </c>
      <c r="I68" s="9"/>
      <c r="K68"/>
      <c r="M68" s="13"/>
      <c r="N68" s="13"/>
    </row>
    <row r="69" spans="1:65" x14ac:dyDescent="0.2">
      <c r="A69" s="9"/>
      <c r="B69" s="9" t="s">
        <v>77</v>
      </c>
      <c r="C69" s="9"/>
      <c r="D69" s="65">
        <f>D68-$C$31</f>
        <v>-1122.1056143449823</v>
      </c>
      <c r="E69" s="65">
        <f t="shared" ref="E69:H69" si="14">E68-$C$31</f>
        <v>-116.79768270969362</v>
      </c>
      <c r="F69" s="65">
        <f t="shared" si="14"/>
        <v>-77.955140468510763</v>
      </c>
      <c r="G69" s="65">
        <f t="shared" si="14"/>
        <v>-38.879666161478781</v>
      </c>
      <c r="H69" s="72">
        <f t="shared" si="14"/>
        <v>0.43022757829839975</v>
      </c>
      <c r="I69" s="9"/>
      <c r="K69"/>
      <c r="M69" s="13"/>
      <c r="N69" s="13"/>
    </row>
    <row r="70" spans="1:65" x14ac:dyDescent="0.2">
      <c r="A70" s="9"/>
      <c r="B70" s="9"/>
      <c r="C70" s="9"/>
      <c r="D70" s="9"/>
      <c r="E70" s="9"/>
      <c r="F70" s="9"/>
      <c r="G70" s="9"/>
      <c r="H70" s="9"/>
      <c r="I70" s="9"/>
      <c r="L70" s="13"/>
      <c r="M70" s="13"/>
      <c r="N70" s="13"/>
    </row>
    <row r="71" spans="1:65" x14ac:dyDescent="0.2">
      <c r="A71" s="9"/>
      <c r="B71" s="9" t="s">
        <v>83</v>
      </c>
      <c r="C71" s="9"/>
      <c r="D71" s="9"/>
      <c r="E71" s="9"/>
      <c r="F71" s="9"/>
      <c r="G71" s="9"/>
      <c r="H71" s="9"/>
      <c r="I71" s="9"/>
      <c r="L71" s="13"/>
      <c r="M71" s="13"/>
      <c r="N71" s="13"/>
    </row>
    <row r="72" spans="1:65" x14ac:dyDescent="0.2">
      <c r="A72" s="9"/>
      <c r="B72" s="9"/>
      <c r="C72" s="9"/>
      <c r="D72" s="9"/>
      <c r="E72" s="9"/>
      <c r="F72" s="9"/>
      <c r="G72" s="9"/>
      <c r="H72" s="9"/>
      <c r="I72" s="9"/>
      <c r="L72" s="13"/>
      <c r="M72" s="13"/>
      <c r="N72" s="13"/>
    </row>
    <row r="73" spans="1:65" x14ac:dyDescent="0.2">
      <c r="A73" s="9"/>
      <c r="B73" s="9"/>
      <c r="C73" s="9"/>
      <c r="D73" s="9"/>
      <c r="E73" s="9"/>
      <c r="F73" s="9"/>
      <c r="G73" s="9"/>
      <c r="H73" s="9"/>
      <c r="I73" s="9"/>
      <c r="L73" s="13"/>
      <c r="M73" s="13"/>
      <c r="N73" s="13"/>
    </row>
    <row r="74" spans="1:65" x14ac:dyDescent="0.2">
      <c r="A74" s="9"/>
      <c r="B74" s="9"/>
      <c r="C74" s="9"/>
      <c r="D74" s="9"/>
      <c r="E74" s="9"/>
      <c r="F74" s="9"/>
      <c r="G74" s="9"/>
      <c r="H74" s="9"/>
      <c r="I74" s="9"/>
      <c r="L74" s="13"/>
      <c r="M74" s="13"/>
      <c r="N74" s="13"/>
    </row>
    <row r="75" spans="1:65" x14ac:dyDescent="0.2">
      <c r="A75" s="9"/>
      <c r="B75" s="9"/>
      <c r="C75" s="9"/>
      <c r="D75" s="9"/>
      <c r="E75" s="9"/>
      <c r="F75" s="9"/>
      <c r="G75" s="9"/>
      <c r="H75" s="9"/>
      <c r="I75" s="9"/>
      <c r="L75" s="9"/>
      <c r="M75" s="12"/>
      <c r="N75" s="9"/>
    </row>
    <row r="76" spans="1:65"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row>
    <row r="77" spans="1:65" x14ac:dyDescent="0.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row>
    <row r="78" spans="1:65" x14ac:dyDescent="0.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row>
    <row r="79" spans="1:65" x14ac:dyDescent="0.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row>
    <row r="80" spans="1:65" x14ac:dyDescent="0.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row>
    <row r="81" spans="1:65" x14ac:dyDescent="0.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row>
    <row r="82" spans="1:65" x14ac:dyDescent="0.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row>
    <row r="83" spans="1:65" x14ac:dyDescent="0.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row>
    <row r="84" spans="1:65" x14ac:dyDescent="0.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row>
    <row r="85" spans="1:65" x14ac:dyDescent="0.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row>
    <row r="86" spans="1:65" x14ac:dyDescent="0.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row>
    <row r="87" spans="1:65" x14ac:dyDescent="0.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row>
    <row r="88" spans="1:65" x14ac:dyDescent="0.2">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row>
    <row r="89" spans="1:65" x14ac:dyDescent="0.2">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row>
    <row r="90" spans="1:65" x14ac:dyDescent="0.2">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row>
    <row r="91" spans="1:65" x14ac:dyDescent="0.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row>
    <row r="92" spans="1:65" x14ac:dyDescent="0.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row>
    <row r="93" spans="1:65" x14ac:dyDescent="0.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row>
    <row r="94" spans="1:65" x14ac:dyDescent="0.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row>
    <row r="95" spans="1:65" x14ac:dyDescent="0.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row>
    <row r="96" spans="1:65" x14ac:dyDescent="0.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row>
    <row r="97" spans="1:65" x14ac:dyDescent="0.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row>
    <row r="98" spans="1:65" x14ac:dyDescent="0.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row>
    <row r="99" spans="1:65" x14ac:dyDescent="0.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spans="1:65" x14ac:dyDescent="0.2">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row>
    <row r="101" spans="1:65" x14ac:dyDescent="0.2">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row>
    <row r="102" spans="1:65" x14ac:dyDescent="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row>
    <row r="103" spans="1:65" x14ac:dyDescent="0.2">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row>
    <row r="104" spans="1:65" x14ac:dyDescent="0.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row>
    <row r="105" spans="1:65" x14ac:dyDescent="0.2">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row>
    <row r="106" spans="1:65"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row>
    <row r="107" spans="1:65" x14ac:dyDescent="0.2">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row>
    <row r="108" spans="1:65"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row>
    <row r="109" spans="1:65"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row>
    <row r="110" spans="1:65"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row>
    <row r="111" spans="1:65"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row>
    <row r="112" spans="1:65"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row>
    <row r="113" spans="1:65"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row>
    <row r="114" spans="1:65"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row>
    <row r="115" spans="1:65" x14ac:dyDescent="0.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row>
    <row r="116" spans="1:65" x14ac:dyDescent="0.2">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row>
    <row r="117" spans="1:65" x14ac:dyDescent="0.2">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row>
    <row r="118" spans="1:65" x14ac:dyDescent="0.2">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row>
    <row r="119" spans="1:65" x14ac:dyDescent="0.2">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row>
    <row r="120" spans="1:65" x14ac:dyDescent="0.2">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row>
    <row r="121" spans="1:65" x14ac:dyDescent="0.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row>
    <row r="122" spans="1:65" x14ac:dyDescent="0.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row>
    <row r="123" spans="1:65" x14ac:dyDescent="0.2">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row>
    <row r="124" spans="1:65" x14ac:dyDescent="0.2">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row>
    <row r="125" spans="1:65" x14ac:dyDescent="0.2">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row>
    <row r="126" spans="1:65" x14ac:dyDescent="0.2">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row>
    <row r="127" spans="1:65" x14ac:dyDescent="0.2">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row>
    <row r="128" spans="1:65" x14ac:dyDescent="0.2">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row>
    <row r="129" spans="1:65" x14ac:dyDescent="0.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row>
    <row r="130" spans="1:65" x14ac:dyDescent="0.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row>
    <row r="131" spans="1:65" x14ac:dyDescent="0.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row>
    <row r="132" spans="1:65" x14ac:dyDescent="0.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row>
    <row r="133" spans="1:65" x14ac:dyDescent="0.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row>
    <row r="134" spans="1:65" x14ac:dyDescent="0.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row>
    <row r="135" spans="1:65" x14ac:dyDescent="0.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row>
    <row r="136" spans="1:65"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row>
    <row r="137" spans="1:65"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row>
    <row r="138" spans="1:65"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row>
    <row r="139" spans="1:65"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row>
    <row r="140" spans="1:65"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row>
    <row r="141" spans="1:65"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row>
    <row r="142" spans="1:65"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row>
    <row r="143" spans="1:65"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row>
    <row r="144" spans="1:65"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row>
    <row r="145" spans="1:65"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row>
    <row r="146" spans="1:65"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row>
    <row r="147" spans="1:65"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row>
    <row r="148" spans="1:65"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row>
    <row r="149" spans="1:65"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row>
    <row r="150" spans="1:65"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row>
    <row r="151" spans="1:65"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row>
    <row r="152" spans="1:65"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row>
    <row r="153" spans="1:65"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row>
    <row r="154" spans="1:65"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row>
    <row r="155" spans="1:65"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row>
    <row r="156" spans="1:65"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row>
    <row r="157" spans="1:65"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row>
    <row r="158" spans="1:65"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row>
    <row r="159" spans="1:65" x14ac:dyDescent="0.2">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row>
    <row r="160" spans="1:65"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row>
    <row r="161" spans="1:65" x14ac:dyDescent="0.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row>
    <row r="162" spans="1:65" x14ac:dyDescent="0.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row>
    <row r="163" spans="1:65" x14ac:dyDescent="0.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row>
    <row r="164" spans="1:65"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row>
    <row r="165" spans="1:65"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row>
    <row r="166" spans="1:65"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row>
    <row r="167" spans="1:65" x14ac:dyDescent="0.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row>
    <row r="168" spans="1:65" x14ac:dyDescent="0.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row>
    <row r="169" spans="1:65" x14ac:dyDescent="0.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row>
    <row r="170" spans="1:65" x14ac:dyDescent="0.2">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row>
    <row r="171" spans="1:65" x14ac:dyDescent="0.2">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row>
    <row r="172" spans="1:65" x14ac:dyDescent="0.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row>
    <row r="173" spans="1:65" x14ac:dyDescent="0.2">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row>
    <row r="174" spans="1:65" x14ac:dyDescent="0.2">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row>
    <row r="175" spans="1:65" x14ac:dyDescent="0.2">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row>
    <row r="176" spans="1:65" x14ac:dyDescent="0.2">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row>
    <row r="177" spans="1:65" x14ac:dyDescent="0.2">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row>
  </sheetData>
  <mergeCells count="3">
    <mergeCell ref="B41:J41"/>
    <mergeCell ref="D45:J45"/>
    <mergeCell ref="D63:H6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A4743-F3A9-B94F-B56E-71D45E49E29C}">
  <dimension ref="A1:BM172"/>
  <sheetViews>
    <sheetView zoomScale="130" zoomScaleNormal="130" workbookViewId="0">
      <selection activeCell="E48" sqref="C48:E48"/>
    </sheetView>
  </sheetViews>
  <sheetFormatPr baseColWidth="10" defaultRowHeight="16" x14ac:dyDescent="0.2"/>
  <cols>
    <col min="1" max="2" width="10.83203125" style="4"/>
    <col min="3" max="3" width="13" style="4" customWidth="1"/>
    <col min="4" max="4" width="10.83203125" style="4"/>
    <col min="5" max="5" width="12.1640625" style="4" customWidth="1"/>
    <col min="6" max="6" width="11.6640625" style="4" customWidth="1"/>
    <col min="7" max="7" width="11.83203125" style="4" customWidth="1"/>
    <col min="8" max="16384" width="10.83203125" style="4"/>
  </cols>
  <sheetData>
    <row r="1" spans="1:10" ht="19" x14ac:dyDescent="0.25">
      <c r="A1" s="1" t="s">
        <v>105</v>
      </c>
      <c r="B1" s="2"/>
      <c r="C1" s="2"/>
      <c r="D1" s="2"/>
      <c r="E1" s="2"/>
      <c r="F1" s="2"/>
      <c r="G1" s="2"/>
      <c r="H1" s="2"/>
      <c r="I1" s="2"/>
      <c r="J1" s="3"/>
    </row>
    <row r="2" spans="1:10" x14ac:dyDescent="0.2">
      <c r="A2" s="14"/>
      <c r="B2" s="2"/>
      <c r="C2" s="2"/>
      <c r="D2" s="2"/>
      <c r="E2" s="2"/>
      <c r="F2" s="2"/>
      <c r="G2" s="2"/>
      <c r="H2" s="2"/>
      <c r="I2" s="2"/>
      <c r="J2" s="3"/>
    </row>
    <row r="3" spans="1:10" x14ac:dyDescent="0.2">
      <c r="A3" s="15"/>
      <c r="B3" s="2" t="s">
        <v>15</v>
      </c>
      <c r="C3" s="2"/>
      <c r="D3" s="2"/>
      <c r="E3" s="2"/>
      <c r="F3" s="2"/>
      <c r="G3" s="2"/>
      <c r="H3" s="2"/>
      <c r="I3" s="2"/>
      <c r="J3" s="3"/>
    </row>
    <row r="4" spans="1:10" x14ac:dyDescent="0.2">
      <c r="A4" s="15"/>
      <c r="B4" s="2"/>
      <c r="C4" s="2"/>
      <c r="D4" s="2"/>
      <c r="E4" s="2"/>
      <c r="F4" s="2"/>
      <c r="G4" s="2"/>
      <c r="H4" s="2"/>
      <c r="I4" s="2"/>
      <c r="J4" s="3"/>
    </row>
    <row r="5" spans="1:10" x14ac:dyDescent="0.2">
      <c r="A5" s="15"/>
      <c r="B5" s="2"/>
      <c r="C5" s="127" t="s">
        <v>106</v>
      </c>
      <c r="D5" s="127"/>
      <c r="E5" s="127"/>
      <c r="F5" s="127"/>
      <c r="G5" s="127"/>
      <c r="H5" s="2"/>
      <c r="I5" s="2"/>
      <c r="J5" s="3"/>
    </row>
    <row r="6" spans="1:10" ht="35" thickBot="1" x14ac:dyDescent="0.25">
      <c r="A6" s="15"/>
      <c r="B6" s="2"/>
      <c r="C6" s="45" t="s">
        <v>6</v>
      </c>
      <c r="D6" s="46" t="s">
        <v>7</v>
      </c>
      <c r="E6" s="46" t="s">
        <v>8</v>
      </c>
      <c r="F6" s="46" t="s">
        <v>16</v>
      </c>
      <c r="G6" s="46" t="s">
        <v>110</v>
      </c>
      <c r="H6" s="2"/>
      <c r="I6" s="2"/>
      <c r="J6" s="3"/>
    </row>
    <row r="7" spans="1:10" x14ac:dyDescent="0.2">
      <c r="A7" s="15"/>
      <c r="B7" s="2"/>
      <c r="C7" s="18">
        <v>2012</v>
      </c>
      <c r="D7" s="19">
        <v>750</v>
      </c>
      <c r="E7" s="19">
        <v>4300</v>
      </c>
      <c r="F7" s="19">
        <v>5400</v>
      </c>
      <c r="G7" s="19">
        <v>5550</v>
      </c>
      <c r="H7" s="2"/>
      <c r="I7" s="2"/>
      <c r="J7" s="3"/>
    </row>
    <row r="8" spans="1:10" x14ac:dyDescent="0.2">
      <c r="A8" s="15"/>
      <c r="B8" s="2"/>
      <c r="C8" s="18">
        <v>2013</v>
      </c>
      <c r="D8" s="19">
        <v>3410</v>
      </c>
      <c r="E8" s="19">
        <v>8950</v>
      </c>
      <c r="F8" s="19">
        <v>13850</v>
      </c>
      <c r="G8" s="20"/>
      <c r="H8" s="2"/>
      <c r="I8" s="2"/>
      <c r="J8" s="3"/>
    </row>
    <row r="9" spans="1:10" x14ac:dyDescent="0.2">
      <c r="A9" s="15"/>
      <c r="B9" s="2"/>
      <c r="C9" s="18">
        <v>2014</v>
      </c>
      <c r="D9" s="19">
        <v>5660</v>
      </c>
      <c r="E9" s="19">
        <v>11650</v>
      </c>
      <c r="F9" s="20"/>
      <c r="G9" s="20"/>
      <c r="H9" s="2"/>
      <c r="I9" s="2"/>
      <c r="J9" s="3"/>
    </row>
    <row r="10" spans="1:10" x14ac:dyDescent="0.2">
      <c r="A10" s="15"/>
      <c r="B10" s="2"/>
      <c r="C10" s="18">
        <v>2015</v>
      </c>
      <c r="D10" s="19">
        <v>3090</v>
      </c>
      <c r="E10" s="20"/>
      <c r="F10" s="20"/>
      <c r="G10" s="20"/>
      <c r="H10" s="2"/>
      <c r="I10" s="2"/>
      <c r="J10" s="3"/>
    </row>
    <row r="11" spans="1:10" x14ac:dyDescent="0.2">
      <c r="A11" s="15"/>
      <c r="B11" s="2"/>
      <c r="C11" s="2"/>
      <c r="D11" s="2"/>
      <c r="E11" s="2"/>
      <c r="F11" s="2"/>
      <c r="G11" s="2"/>
      <c r="H11" s="2"/>
      <c r="I11" s="2"/>
      <c r="J11" s="3"/>
    </row>
    <row r="12" spans="1:10" x14ac:dyDescent="0.2">
      <c r="A12" s="15"/>
      <c r="B12" s="2"/>
      <c r="C12" s="2"/>
      <c r="D12" s="2"/>
      <c r="E12" s="2"/>
      <c r="F12" s="2"/>
      <c r="G12" s="2"/>
      <c r="H12" s="2"/>
      <c r="I12" s="2"/>
      <c r="J12" s="3"/>
    </row>
    <row r="13" spans="1:10" x14ac:dyDescent="0.2">
      <c r="A13" s="15"/>
      <c r="B13" s="2" t="s">
        <v>107</v>
      </c>
      <c r="C13" s="2"/>
      <c r="D13" s="2"/>
      <c r="E13" s="2"/>
      <c r="F13" s="2"/>
      <c r="G13" s="2"/>
      <c r="H13" s="2"/>
      <c r="I13" s="2"/>
      <c r="J13" s="3"/>
    </row>
    <row r="14" spans="1:10" x14ac:dyDescent="0.2">
      <c r="A14" s="15"/>
      <c r="B14" s="2" t="s">
        <v>108</v>
      </c>
      <c r="C14" s="2"/>
      <c r="D14" s="2"/>
      <c r="E14" s="2"/>
      <c r="F14" s="2"/>
      <c r="G14" s="2"/>
      <c r="H14" s="2"/>
      <c r="I14" s="2"/>
      <c r="J14" s="3"/>
    </row>
    <row r="15" spans="1:10" x14ac:dyDescent="0.2">
      <c r="A15" s="15"/>
      <c r="B15" s="2"/>
      <c r="C15" s="2"/>
      <c r="D15" s="2"/>
      <c r="E15" s="2"/>
      <c r="F15" s="2"/>
      <c r="G15" s="2"/>
      <c r="H15" s="2"/>
      <c r="I15" s="2"/>
      <c r="J15" s="3"/>
    </row>
    <row r="16" spans="1:10" ht="17" thickBot="1" x14ac:dyDescent="0.25">
      <c r="A16" s="5"/>
      <c r="B16" s="6"/>
      <c r="C16" s="7"/>
      <c r="D16" s="7"/>
      <c r="E16" s="7"/>
      <c r="F16" s="6"/>
      <c r="G16" s="6"/>
      <c r="H16" s="6"/>
      <c r="I16" s="6"/>
      <c r="J16" s="8"/>
    </row>
    <row r="17" spans="1:12" x14ac:dyDescent="0.2">
      <c r="A17" s="9"/>
      <c r="B17" s="9"/>
      <c r="C17" s="9"/>
      <c r="D17" s="9"/>
      <c r="E17" s="9"/>
      <c r="F17" s="9"/>
      <c r="G17" s="9"/>
      <c r="H17" s="9"/>
      <c r="I17" s="9"/>
    </row>
    <row r="18" spans="1:12" x14ac:dyDescent="0.2">
      <c r="A18" s="9"/>
      <c r="B18" s="9"/>
      <c r="C18" s="9"/>
      <c r="D18" s="9"/>
      <c r="E18" s="9"/>
      <c r="F18" s="9"/>
      <c r="G18" s="9"/>
      <c r="H18" s="9"/>
      <c r="I18" s="9"/>
    </row>
    <row r="19" spans="1:12" ht="19" x14ac:dyDescent="0.25">
      <c r="A19" s="10" t="s">
        <v>2</v>
      </c>
      <c r="B19" s="9"/>
      <c r="C19" s="9"/>
      <c r="D19" s="9"/>
      <c r="E19" s="9"/>
      <c r="F19" s="9"/>
      <c r="G19" s="9"/>
      <c r="H19" s="9"/>
      <c r="I19" s="9"/>
    </row>
    <row r="20" spans="1:12" x14ac:dyDescent="0.2">
      <c r="A20" s="11"/>
      <c r="B20" s="31" t="s">
        <v>84</v>
      </c>
      <c r="C20"/>
      <c r="D20"/>
      <c r="E20"/>
      <c r="F20"/>
      <c r="G20"/>
      <c r="H20"/>
      <c r="I20"/>
    </row>
    <row r="21" spans="1:12" x14ac:dyDescent="0.2">
      <c r="A21" s="9"/>
      <c r="B21"/>
      <c r="C21"/>
      <c r="D21"/>
      <c r="E21"/>
      <c r="F21"/>
      <c r="G21"/>
      <c r="H21"/>
      <c r="I21"/>
    </row>
    <row r="22" spans="1:12" x14ac:dyDescent="0.2">
      <c r="A22" s="9"/>
      <c r="B22" s="75" t="s">
        <v>11</v>
      </c>
      <c r="C22" s="76">
        <v>1</v>
      </c>
      <c r="D22" s="76">
        <v>2</v>
      </c>
      <c r="E22" s="76">
        <v>3</v>
      </c>
      <c r="F22"/>
      <c r="G22"/>
      <c r="H22"/>
      <c r="I22"/>
    </row>
    <row r="23" spans="1:12" x14ac:dyDescent="0.2">
      <c r="A23" s="9"/>
      <c r="B23" s="77">
        <v>1</v>
      </c>
      <c r="C23" s="78">
        <f>E7/D7</f>
        <v>5.7333333333333334</v>
      </c>
      <c r="D23" s="78">
        <f>F7/E7</f>
        <v>1.2558139534883721</v>
      </c>
      <c r="E23" s="78">
        <f>G7/F7</f>
        <v>1.0277777777777777</v>
      </c>
      <c r="F23" s="78"/>
      <c r="G23" s="78"/>
      <c r="H23" s="78"/>
      <c r="I23" s="78"/>
    </row>
    <row r="24" spans="1:12" x14ac:dyDescent="0.2">
      <c r="A24" s="9"/>
      <c r="B24" s="77">
        <v>2</v>
      </c>
      <c r="C24" s="78">
        <f>E8/D8</f>
        <v>2.6246334310850439</v>
      </c>
      <c r="D24" s="78">
        <f>F8/E8</f>
        <v>1.5474860335195531</v>
      </c>
      <c r="E24" s="78"/>
      <c r="F24" s="78"/>
      <c r="G24" s="78"/>
      <c r="H24" s="78"/>
      <c r="I24"/>
    </row>
    <row r="25" spans="1:12" x14ac:dyDescent="0.2">
      <c r="A25" s="9"/>
      <c r="B25" s="77">
        <v>3</v>
      </c>
      <c r="C25" s="78">
        <f>E9/D9</f>
        <v>2.058303886925795</v>
      </c>
      <c r="D25" s="78"/>
      <c r="E25" s="78"/>
      <c r="F25" s="78"/>
      <c r="G25" s="78"/>
      <c r="H25"/>
      <c r="I25"/>
    </row>
    <row r="26" spans="1:12" x14ac:dyDescent="0.2">
      <c r="A26" s="9"/>
      <c r="B26"/>
      <c r="C26"/>
      <c r="D26"/>
      <c r="E26"/>
      <c r="F26"/>
      <c r="G26"/>
      <c r="H26"/>
      <c r="I26"/>
      <c r="L26" s="13"/>
    </row>
    <row r="27" spans="1:12" x14ac:dyDescent="0.2">
      <c r="A27" s="9"/>
      <c r="B27" s="79"/>
      <c r="C27" s="80">
        <v>1</v>
      </c>
      <c r="D27" s="80">
        <v>2</v>
      </c>
      <c r="E27" s="80">
        <v>3</v>
      </c>
      <c r="F27"/>
      <c r="G27"/>
      <c r="H27"/>
      <c r="I27"/>
      <c r="L27" s="13"/>
    </row>
    <row r="28" spans="1:12" x14ac:dyDescent="0.2">
      <c r="A28" s="9"/>
      <c r="B28" s="81" t="s">
        <v>85</v>
      </c>
      <c r="C28" s="78">
        <f>SUM(E7:E9)/SUM(D7:D9)</f>
        <v>2.5356415478615073</v>
      </c>
      <c r="D28" s="78">
        <f>SUM(F7:F8)/SUM(E7:E8)</f>
        <v>1.4528301886792452</v>
      </c>
      <c r="E28" s="78">
        <f>SUM(G7:G7)/SUM(F7:F7)</f>
        <v>1.0277777777777777</v>
      </c>
      <c r="F28"/>
      <c r="G28"/>
      <c r="H28"/>
      <c r="I28"/>
      <c r="L28" s="13"/>
    </row>
    <row r="29" spans="1:12" x14ac:dyDescent="0.2">
      <c r="A29" s="9"/>
      <c r="B29"/>
      <c r="C29" s="78"/>
      <c r="D29" s="78"/>
      <c r="E29" s="78"/>
      <c r="F29"/>
      <c r="G29"/>
      <c r="H29"/>
      <c r="I29"/>
      <c r="L29" s="13"/>
    </row>
    <row r="30" spans="1:12" x14ac:dyDescent="0.2">
      <c r="A30" s="11"/>
      <c r="B30"/>
      <c r="C30" s="78"/>
      <c r="D30" s="78"/>
      <c r="E30" s="78"/>
      <c r="F30"/>
      <c r="G30"/>
      <c r="H30"/>
      <c r="I30"/>
      <c r="L30" s="13"/>
    </row>
    <row r="31" spans="1:12" x14ac:dyDescent="0.2">
      <c r="A31" s="9"/>
      <c r="B31" s="31" t="s">
        <v>86</v>
      </c>
      <c r="C31"/>
      <c r="D31"/>
      <c r="E31"/>
      <c r="F31"/>
      <c r="G31"/>
      <c r="H31"/>
      <c r="I31"/>
      <c r="L31" s="13"/>
    </row>
    <row r="32" spans="1:12" x14ac:dyDescent="0.2">
      <c r="A32" s="9"/>
      <c r="B32"/>
      <c r="C32"/>
      <c r="D32"/>
      <c r="E32"/>
      <c r="F32"/>
      <c r="G32"/>
      <c r="H32"/>
      <c r="I32"/>
      <c r="L32" s="13"/>
    </row>
    <row r="33" spans="1:14" x14ac:dyDescent="0.2">
      <c r="A33" s="9"/>
      <c r="B33" s="79" t="s">
        <v>11</v>
      </c>
      <c r="C33" s="80">
        <v>1</v>
      </c>
      <c r="D33" s="80">
        <v>2</v>
      </c>
      <c r="E33" s="80">
        <v>3</v>
      </c>
      <c r="F33" s="80">
        <v>4</v>
      </c>
      <c r="G33"/>
      <c r="H33" s="82"/>
      <c r="I33" s="82"/>
      <c r="L33" s="13"/>
    </row>
    <row r="34" spans="1:14" x14ac:dyDescent="0.2">
      <c r="A34" s="9"/>
      <c r="B34" s="81">
        <v>1</v>
      </c>
      <c r="C34" s="83"/>
      <c r="D34" s="83"/>
      <c r="E34" s="83"/>
      <c r="F34" s="84">
        <f>G7</f>
        <v>5550</v>
      </c>
      <c r="G34"/>
      <c r="H34" s="83"/>
      <c r="I34" s="83"/>
      <c r="L34" s="13"/>
    </row>
    <row r="35" spans="1:14" x14ac:dyDescent="0.2">
      <c r="A35" s="9"/>
      <c r="B35" s="81">
        <v>2</v>
      </c>
      <c r="C35" s="83"/>
      <c r="D35" s="83"/>
      <c r="E35" s="84">
        <f>F8</f>
        <v>13850</v>
      </c>
      <c r="F35" s="83">
        <f>E35*E$28</f>
        <v>14234.722222222221</v>
      </c>
      <c r="G35" s="83"/>
      <c r="H35" s="83"/>
      <c r="I35" s="83"/>
    </row>
    <row r="36" spans="1:14" x14ac:dyDescent="0.2">
      <c r="A36" s="9"/>
      <c r="B36" s="81">
        <v>3</v>
      </c>
      <c r="C36" s="83"/>
      <c r="D36" s="84">
        <f>E9</f>
        <v>11650</v>
      </c>
      <c r="E36" s="83">
        <f>D36*D$28</f>
        <v>16925.471698113208</v>
      </c>
      <c r="F36" s="83">
        <f>E36*E$28</f>
        <v>17395.623689727461</v>
      </c>
      <c r="G36" s="83"/>
      <c r="H36" s="83"/>
      <c r="I36" s="83"/>
    </row>
    <row r="37" spans="1:14" x14ac:dyDescent="0.2">
      <c r="A37" s="9"/>
      <c r="B37" s="81">
        <v>4</v>
      </c>
      <c r="C37" s="84">
        <f>D10</f>
        <v>3090</v>
      </c>
      <c r="D37" s="83">
        <f>C37*C$28</f>
        <v>7835.1323828920576</v>
      </c>
      <c r="E37" s="83">
        <f>D37*D$28</f>
        <v>11383.116858163932</v>
      </c>
      <c r="F37" s="83">
        <f>E37*E$28</f>
        <v>11699.314548668484</v>
      </c>
      <c r="G37" s="83"/>
      <c r="H37" s="83"/>
      <c r="I37" s="83"/>
    </row>
    <row r="38" spans="1:14" x14ac:dyDescent="0.2">
      <c r="A38" s="9"/>
      <c r="B38"/>
      <c r="C38" s="85"/>
      <c r="D38" s="83"/>
      <c r="E38" s="83"/>
      <c r="F38" s="83"/>
      <c r="G38" s="83"/>
      <c r="H38" s="83"/>
      <c r="I38" s="83"/>
    </row>
    <row r="39" spans="1:14" x14ac:dyDescent="0.2">
      <c r="A39" s="9"/>
      <c r="B39"/>
      <c r="C39"/>
      <c r="D39"/>
      <c r="E39"/>
      <c r="F39"/>
      <c r="G39"/>
      <c r="H39"/>
      <c r="I39"/>
    </row>
    <row r="40" spans="1:14" x14ac:dyDescent="0.2">
      <c r="A40" s="9"/>
      <c r="B40" s="31" t="s">
        <v>87</v>
      </c>
      <c r="C40" s="86"/>
      <c r="D40" s="86"/>
      <c r="E40"/>
      <c r="F40"/>
      <c r="G40"/>
      <c r="H40"/>
      <c r="I40"/>
    </row>
    <row r="41" spans="1:14" x14ac:dyDescent="0.2">
      <c r="A41" s="11"/>
      <c r="B41"/>
      <c r="C41" s="87" t="s">
        <v>88</v>
      </c>
      <c r="D41"/>
      <c r="E41"/>
      <c r="F41"/>
      <c r="G41"/>
      <c r="H41"/>
      <c r="I41"/>
    </row>
    <row r="42" spans="1:14" x14ac:dyDescent="0.2">
      <c r="A42" s="9"/>
      <c r="B42" s="79" t="s">
        <v>11</v>
      </c>
      <c r="C42" s="88">
        <v>1</v>
      </c>
      <c r="D42" s="88">
        <v>2</v>
      </c>
      <c r="E42" s="88">
        <v>3</v>
      </c>
      <c r="F42"/>
      <c r="G42"/>
      <c r="H42"/>
      <c r="I42"/>
    </row>
    <row r="43" spans="1:14" x14ac:dyDescent="0.2">
      <c r="A43" s="9"/>
      <c r="B43">
        <v>1</v>
      </c>
      <c r="C43" s="89">
        <f>D7*(C23-C$28)^2</f>
        <v>7668.924566155496</v>
      </c>
      <c r="D43" s="90">
        <f>E7*(D23-D$28)^2</f>
        <v>166.9062067937773</v>
      </c>
      <c r="E43" s="89">
        <f>F7*(E23-E$28)^2</f>
        <v>0</v>
      </c>
      <c r="F43"/>
      <c r="G43"/>
      <c r="H43"/>
      <c r="I43"/>
    </row>
    <row r="44" spans="1:14" x14ac:dyDescent="0.2">
      <c r="A44" s="9"/>
      <c r="B44">
        <v>2</v>
      </c>
      <c r="C44" s="89">
        <f>D8*(C24-C$28)^2</f>
        <v>27.005683503680057</v>
      </c>
      <c r="D44" s="90">
        <f>E8*(D24-D$28)^2</f>
        <v>80.189574213770314</v>
      </c>
      <c r="E44" s="89"/>
      <c r="F44"/>
      <c r="G44"/>
      <c r="H44"/>
      <c r="I44"/>
    </row>
    <row r="45" spans="1:14" x14ac:dyDescent="0.2">
      <c r="A45" s="9"/>
      <c r="B45">
        <v>3</v>
      </c>
      <c r="C45" s="89">
        <f>D9*(C25-C$28)^2</f>
        <v>1289.6380328192859</v>
      </c>
      <c r="D45" s="89"/>
      <c r="E45" s="89"/>
      <c r="F45"/>
      <c r="G45"/>
      <c r="H45"/>
      <c r="I45"/>
    </row>
    <row r="46" spans="1:14" x14ac:dyDescent="0.2">
      <c r="A46" s="9"/>
      <c r="B46"/>
      <c r="C46"/>
      <c r="D46"/>
      <c r="E46"/>
      <c r="F46"/>
      <c r="G46"/>
      <c r="H46"/>
      <c r="I46"/>
    </row>
    <row r="47" spans="1:14" x14ac:dyDescent="0.2">
      <c r="A47" s="9"/>
      <c r="B47" s="79" t="s">
        <v>89</v>
      </c>
      <c r="C47" s="91">
        <v>1</v>
      </c>
      <c r="D47" s="91">
        <v>2</v>
      </c>
      <c r="E47" s="91">
        <v>3</v>
      </c>
      <c r="F47"/>
      <c r="G47"/>
      <c r="H47"/>
      <c r="I47"/>
      <c r="L47" s="9"/>
      <c r="M47" s="12"/>
      <c r="N47" s="9"/>
    </row>
    <row r="48" spans="1:14" x14ac:dyDescent="0.2">
      <c r="A48" s="9"/>
      <c r="B48" s="81" t="s">
        <v>90</v>
      </c>
      <c r="C48" s="90">
        <f>SUM(C43:C45)/(4-C47-1)</f>
        <v>4492.7841412392308</v>
      </c>
      <c r="D48" s="90">
        <f>SUM(D43:D45)/(4-D47-1)</f>
        <v>247.0957810075476</v>
      </c>
      <c r="E48" s="92">
        <f>D48^2/C48</f>
        <v>13.589863895595247</v>
      </c>
      <c r="F48"/>
      <c r="G48" t="s">
        <v>91</v>
      </c>
      <c r="H48"/>
      <c r="I48"/>
      <c r="L48" s="13"/>
      <c r="M48" s="13"/>
      <c r="N48" s="13"/>
    </row>
    <row r="49" spans="1:14" x14ac:dyDescent="0.2">
      <c r="A49" s="9"/>
      <c r="B49"/>
      <c r="C49" s="90"/>
      <c r="D49" s="90"/>
      <c r="E49" s="90"/>
      <c r="F49"/>
      <c r="G49"/>
      <c r="H49"/>
      <c r="I49"/>
      <c r="L49" s="13"/>
      <c r="M49" s="13"/>
      <c r="N49" s="13"/>
    </row>
    <row r="50" spans="1:14" x14ac:dyDescent="0.2">
      <c r="A50" s="9"/>
      <c r="B50"/>
      <c r="C50" s="90"/>
      <c r="D50" s="90"/>
      <c r="E50" s="90"/>
      <c r="F50"/>
      <c r="G50"/>
      <c r="H50"/>
      <c r="I50"/>
      <c r="L50" s="13"/>
      <c r="M50" s="13"/>
      <c r="N50" s="13"/>
    </row>
    <row r="51" spans="1:14" x14ac:dyDescent="0.2">
      <c r="A51" s="9"/>
      <c r="B51" s="31" t="s">
        <v>92</v>
      </c>
      <c r="C51"/>
      <c r="D51"/>
      <c r="E51"/>
      <c r="F51"/>
      <c r="G51"/>
      <c r="H51"/>
      <c r="I51"/>
      <c r="L51" s="13"/>
      <c r="M51" s="13"/>
      <c r="N51" s="13"/>
    </row>
    <row r="52" spans="1:14" x14ac:dyDescent="0.2">
      <c r="A52" s="9"/>
      <c r="B52"/>
      <c r="C52" s="86"/>
      <c r="D52"/>
      <c r="E52"/>
      <c r="F52"/>
      <c r="G52"/>
      <c r="H52"/>
      <c r="I52"/>
      <c r="L52" s="13"/>
      <c r="M52" s="13"/>
      <c r="N52" s="13"/>
    </row>
    <row r="53" spans="1:14" x14ac:dyDescent="0.2">
      <c r="A53" s="9"/>
      <c r="B53" s="75" t="s">
        <v>11</v>
      </c>
      <c r="C53" s="80">
        <v>1</v>
      </c>
      <c r="D53" s="80">
        <v>2</v>
      </c>
      <c r="E53" s="80">
        <v>3</v>
      </c>
      <c r="F53" s="75"/>
      <c r="G53" s="93" t="s">
        <v>93</v>
      </c>
      <c r="H53"/>
      <c r="I53"/>
      <c r="L53" s="13"/>
      <c r="M53" s="13"/>
      <c r="N53" s="13"/>
    </row>
    <row r="54" spans="1:14" x14ac:dyDescent="0.2">
      <c r="A54" s="9"/>
      <c r="B54" s="77">
        <v>1</v>
      </c>
      <c r="C54" s="94"/>
      <c r="D54" s="94"/>
      <c r="E54" s="94"/>
      <c r="F54" s="95"/>
      <c r="G54" s="83">
        <f>SUM(C54:F54)</f>
        <v>0</v>
      </c>
      <c r="H54" s="89"/>
      <c r="I54"/>
      <c r="L54" s="13"/>
      <c r="M54" s="13"/>
      <c r="N54" s="13"/>
    </row>
    <row r="55" spans="1:14" x14ac:dyDescent="0.2">
      <c r="A55" s="9"/>
      <c r="B55" s="77">
        <v>2</v>
      </c>
      <c r="C55" s="83"/>
      <c r="D55" s="83"/>
      <c r="E55" s="83">
        <f>$D64^2*E$48/E$28^2*(1/E35+1/SUM(F$7:F$7))</f>
        <v>670968.07182673854</v>
      </c>
      <c r="F55" s="96"/>
      <c r="G55" s="83">
        <f>SUM(C55:F55)</f>
        <v>670968.07182673854</v>
      </c>
      <c r="H55" s="89"/>
      <c r="I55"/>
      <c r="L55" s="13"/>
      <c r="M55" s="13"/>
      <c r="N55" s="13"/>
    </row>
    <row r="56" spans="1:14" x14ac:dyDescent="0.2">
      <c r="A56" s="9"/>
      <c r="B56" s="77">
        <v>3</v>
      </c>
      <c r="C56" s="83"/>
      <c r="D56" s="83">
        <f>$D65^2*D$48/D$28^2*(1/D36+1/SUM(E$7:E$8))</f>
        <v>5714433.3402261483</v>
      </c>
      <c r="E56" s="83">
        <f>$D65^2*E$48/E$28^2*(1/E36+1/SUM(F$7:F$7))</f>
        <v>950961.14341311005</v>
      </c>
      <c r="F56" s="96"/>
      <c r="G56" s="83">
        <f>SUM(C56:F56)</f>
        <v>6665394.483639258</v>
      </c>
      <c r="H56" s="89"/>
      <c r="I56"/>
      <c r="L56" s="13"/>
      <c r="M56" s="13"/>
      <c r="N56" s="13"/>
    </row>
    <row r="57" spans="1:14" x14ac:dyDescent="0.2">
      <c r="A57" s="9"/>
      <c r="B57" s="77">
        <v>4</v>
      </c>
      <c r="C57" s="83">
        <f>$D66^2*C$48/C$28^2*(1/C37+1/SUM(D$7:D$9))</f>
        <v>40692741.050223939</v>
      </c>
      <c r="D57" s="83">
        <f>$D66^2*D$48/D$28^2*(1/D37+1/SUM(E$7:E$8))</f>
        <v>3254397.2879042532</v>
      </c>
      <c r="E57" s="83">
        <f>$D66^2*E$48/E$28^2*(1/E37+1/SUM(F$7:F$7))</f>
        <v>480789.70559901267</v>
      </c>
      <c r="F57" s="97"/>
      <c r="G57" s="83">
        <f>SUM(C57:F57)</f>
        <v>44427928.043727204</v>
      </c>
      <c r="H57" s="89"/>
      <c r="I57"/>
      <c r="L57" s="9"/>
      <c r="M57" s="12"/>
      <c r="N57" s="9"/>
    </row>
    <row r="58" spans="1:14" x14ac:dyDescent="0.2">
      <c r="A58" s="9"/>
      <c r="B58"/>
      <c r="C58" s="98"/>
      <c r="D58" s="98"/>
      <c r="E58" s="98"/>
      <c r="F58" s="98"/>
      <c r="G58"/>
      <c r="H58"/>
      <c r="I58"/>
      <c r="L58" s="13"/>
      <c r="M58" s="13"/>
      <c r="N58" s="13"/>
    </row>
    <row r="59" spans="1:14" x14ac:dyDescent="0.2">
      <c r="A59" s="9"/>
      <c r="B59"/>
      <c r="C59" s="98"/>
      <c r="D59" s="98"/>
      <c r="E59" s="98"/>
      <c r="F59" s="98"/>
      <c r="G59"/>
      <c r="H59"/>
      <c r="I59"/>
      <c r="L59" s="13"/>
      <c r="M59" s="13"/>
      <c r="N59" s="13"/>
    </row>
    <row r="60" spans="1:14" x14ac:dyDescent="0.2">
      <c r="A60" s="9"/>
      <c r="B60" s="31" t="s">
        <v>109</v>
      </c>
      <c r="C60"/>
      <c r="D60"/>
      <c r="E60"/>
      <c r="F60"/>
      <c r="G60"/>
      <c r="H60"/>
      <c r="I60"/>
      <c r="L60" s="13"/>
      <c r="M60" s="13"/>
      <c r="N60" s="13"/>
    </row>
    <row r="61" spans="1:14" ht="17" thickBot="1" x14ac:dyDescent="0.25">
      <c r="A61" s="9"/>
      <c r="B61"/>
      <c r="C61"/>
      <c r="D61"/>
      <c r="E61"/>
      <c r="F61"/>
      <c r="G61"/>
      <c r="H61"/>
      <c r="I61"/>
      <c r="L61" s="13"/>
      <c r="M61" s="13"/>
      <c r="N61" s="13"/>
    </row>
    <row r="62" spans="1:14" x14ac:dyDescent="0.2">
      <c r="A62" s="9"/>
      <c r="B62" s="75" t="s">
        <v>11</v>
      </c>
      <c r="C62" s="80" t="s">
        <v>94</v>
      </c>
      <c r="D62" s="80" t="s">
        <v>57</v>
      </c>
      <c r="E62" s="80" t="s">
        <v>95</v>
      </c>
      <c r="F62" s="80" t="s">
        <v>96</v>
      </c>
      <c r="G62" s="112" t="s">
        <v>97</v>
      </c>
      <c r="H62" s="108" t="s">
        <v>98</v>
      </c>
      <c r="L62" s="13"/>
      <c r="M62" s="13"/>
      <c r="N62" s="13"/>
    </row>
    <row r="63" spans="1:14" x14ac:dyDescent="0.2">
      <c r="A63" s="9"/>
      <c r="B63" s="77">
        <v>1</v>
      </c>
      <c r="C63" s="99">
        <f>G7</f>
        <v>5550</v>
      </c>
      <c r="D63" s="83">
        <f>F34</f>
        <v>5550</v>
      </c>
      <c r="E63" s="83"/>
      <c r="F63" s="83"/>
      <c r="G63" s="113"/>
      <c r="H63" s="109"/>
      <c r="L63" s="13"/>
      <c r="M63" s="13"/>
      <c r="N63" s="13"/>
    </row>
    <row r="64" spans="1:14" x14ac:dyDescent="0.2">
      <c r="A64" s="9"/>
      <c r="B64" s="77">
        <v>2</v>
      </c>
      <c r="C64" s="99">
        <f>F8</f>
        <v>13850</v>
      </c>
      <c r="D64" s="83">
        <f t="shared" ref="D64:D66" si="0">F35</f>
        <v>14234.722222222221</v>
      </c>
      <c r="E64" s="83">
        <f>D64-C64</f>
        <v>384.72222222222081</v>
      </c>
      <c r="F64" s="83">
        <f>G55</f>
        <v>670968.07182673854</v>
      </c>
      <c r="G64" s="113">
        <f>SQRT(F64)</f>
        <v>819.12640772150576</v>
      </c>
      <c r="H64" s="110">
        <f t="shared" ref="H64:H65" si="1">G64/E64</f>
        <v>2.1291372330667375</v>
      </c>
      <c r="L64" s="13"/>
      <c r="M64" s="13"/>
      <c r="N64" s="13"/>
    </row>
    <row r="65" spans="1:65" x14ac:dyDescent="0.2">
      <c r="A65" s="9"/>
      <c r="B65" s="77">
        <v>3</v>
      </c>
      <c r="C65" s="99">
        <f>E9</f>
        <v>11650</v>
      </c>
      <c r="D65" s="83">
        <f t="shared" si="0"/>
        <v>17395.623689727461</v>
      </c>
      <c r="E65" s="83">
        <f>D65-C65</f>
        <v>5745.6236897274612</v>
      </c>
      <c r="F65" s="83">
        <f>G56</f>
        <v>6665394.483639258</v>
      </c>
      <c r="G65" s="113">
        <f>SQRT(F65)</f>
        <v>2581.7425285336371</v>
      </c>
      <c r="H65" s="110">
        <f t="shared" si="1"/>
        <v>0.44934069266483756</v>
      </c>
      <c r="L65" s="13"/>
      <c r="M65" s="13"/>
      <c r="N65" s="13"/>
    </row>
    <row r="66" spans="1:65" ht="17" thickBot="1" x14ac:dyDescent="0.25">
      <c r="A66" s="9"/>
      <c r="B66" s="75">
        <v>4</v>
      </c>
      <c r="C66" s="100">
        <f>D10</f>
        <v>3090</v>
      </c>
      <c r="D66" s="101">
        <f t="shared" si="0"/>
        <v>11699.314548668484</v>
      </c>
      <c r="E66" s="101">
        <f>D66-C66</f>
        <v>8609.3145486684843</v>
      </c>
      <c r="F66" s="101">
        <f>G57</f>
        <v>44427928.043727204</v>
      </c>
      <c r="G66" s="114">
        <f t="shared" ref="G66" si="2">SQRT(F66)</f>
        <v>6665.4278215075738</v>
      </c>
      <c r="H66" s="111">
        <f>G66/E66</f>
        <v>0.77421120854951786</v>
      </c>
      <c r="L66" s="13"/>
      <c r="M66" s="13"/>
      <c r="N66" s="13"/>
    </row>
    <row r="67" spans="1:65" x14ac:dyDescent="0.2">
      <c r="A67" s="9"/>
      <c r="B67" s="77" t="s">
        <v>71</v>
      </c>
      <c r="C67" s="83">
        <f>SUM(C63:C66)</f>
        <v>34140</v>
      </c>
      <c r="D67" s="83">
        <f>SUM(D63:D66)</f>
        <v>48879.660460618165</v>
      </c>
      <c r="E67" s="83">
        <f>SUM(E63:E66)</f>
        <v>14739.660460618166</v>
      </c>
      <c r="F67" s="83"/>
      <c r="G67" s="83"/>
      <c r="H67" s="102"/>
      <c r="L67" s="9"/>
      <c r="M67" s="12"/>
      <c r="N67" s="9"/>
    </row>
    <row r="68" spans="1:65" x14ac:dyDescent="0.2">
      <c r="A68" s="9"/>
      <c r="B68"/>
      <c r="C68" s="83"/>
      <c r="D68" s="83"/>
      <c r="E68" s="83"/>
      <c r="F68" s="83"/>
      <c r="G68" s="83"/>
      <c r="H68"/>
      <c r="I68"/>
      <c r="L68" s="13"/>
      <c r="M68" s="13"/>
      <c r="N68" s="13"/>
    </row>
    <row r="69" spans="1:65" x14ac:dyDescent="0.2">
      <c r="A69" s="9"/>
      <c r="B69" s="86" t="s">
        <v>111</v>
      </c>
      <c r="C69" s="83"/>
      <c r="D69" s="83"/>
      <c r="E69" s="83"/>
      <c r="F69" s="83"/>
      <c r="G69" s="83"/>
      <c r="H69"/>
      <c r="I69"/>
      <c r="L69" s="13"/>
      <c r="M69" s="13"/>
      <c r="N69" s="13"/>
    </row>
    <row r="70" spans="1:65" x14ac:dyDescent="0.2">
      <c r="A70" s="9"/>
      <c r="B70" s="9" t="s">
        <v>99</v>
      </c>
      <c r="C70" s="83"/>
      <c r="D70" s="83"/>
      <c r="E70" s="83"/>
      <c r="F70" s="83"/>
      <c r="G70" s="83"/>
      <c r="H70"/>
      <c r="I70"/>
      <c r="L70" s="13"/>
      <c r="M70" s="13"/>
      <c r="N70" s="13"/>
    </row>
    <row r="71" spans="1:65" x14ac:dyDescent="0.2">
      <c r="A71" s="13"/>
      <c r="B71" t="s">
        <v>100</v>
      </c>
      <c r="C71"/>
      <c r="D71"/>
      <c r="E71"/>
      <c r="F71"/>
      <c r="G71"/>
      <c r="H71"/>
      <c r="I71"/>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row>
    <row r="72" spans="1:65" x14ac:dyDescent="0.2">
      <c r="A72" s="13"/>
      <c r="B72" t="s">
        <v>112</v>
      </c>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row>
    <row r="73" spans="1:65" x14ac:dyDescent="0.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row>
    <row r="74" spans="1:65"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row>
    <row r="75" spans="1:65"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spans="1:65"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row>
    <row r="77" spans="1:65" x14ac:dyDescent="0.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row>
    <row r="78" spans="1:65" x14ac:dyDescent="0.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row>
    <row r="79" spans="1:65" x14ac:dyDescent="0.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row>
    <row r="80" spans="1:65" x14ac:dyDescent="0.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row>
    <row r="81" spans="1:65" x14ac:dyDescent="0.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row>
    <row r="82" spans="1:65" x14ac:dyDescent="0.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row>
    <row r="83" spans="1:65" x14ac:dyDescent="0.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row>
    <row r="84" spans="1:65" x14ac:dyDescent="0.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row>
    <row r="85" spans="1:65" x14ac:dyDescent="0.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row>
    <row r="86" spans="1:65" x14ac:dyDescent="0.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row>
    <row r="87" spans="1:65" x14ac:dyDescent="0.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row>
    <row r="88" spans="1:65" x14ac:dyDescent="0.2">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row>
    <row r="89" spans="1:65" x14ac:dyDescent="0.2">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row>
    <row r="90" spans="1:65" x14ac:dyDescent="0.2">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row>
    <row r="91" spans="1:65" x14ac:dyDescent="0.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row>
    <row r="92" spans="1:65" x14ac:dyDescent="0.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row>
    <row r="93" spans="1:65" x14ac:dyDescent="0.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row>
    <row r="94" spans="1:65" x14ac:dyDescent="0.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row>
    <row r="95" spans="1:65" x14ac:dyDescent="0.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row>
    <row r="96" spans="1:65" x14ac:dyDescent="0.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row>
    <row r="97" spans="1:65" x14ac:dyDescent="0.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row>
    <row r="98" spans="1:65" x14ac:dyDescent="0.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row>
    <row r="99" spans="1:65" x14ac:dyDescent="0.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spans="1:65" x14ac:dyDescent="0.2">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row>
    <row r="101" spans="1:65" x14ac:dyDescent="0.2">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row>
    <row r="102" spans="1:65" x14ac:dyDescent="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row>
    <row r="103" spans="1:65" x14ac:dyDescent="0.2">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row>
    <row r="104" spans="1:65" x14ac:dyDescent="0.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row>
    <row r="105" spans="1:65" x14ac:dyDescent="0.2">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row>
    <row r="106" spans="1:65"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row>
    <row r="107" spans="1:65" x14ac:dyDescent="0.2">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row>
    <row r="108" spans="1:65"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row>
    <row r="109" spans="1:65"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row>
    <row r="110" spans="1:65"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row>
    <row r="111" spans="1:65"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row>
    <row r="112" spans="1:65"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row>
    <row r="113" spans="1:65"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row>
    <row r="114" spans="1:65"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row>
    <row r="115" spans="1:65" x14ac:dyDescent="0.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row>
    <row r="116" spans="1:65" x14ac:dyDescent="0.2">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row>
    <row r="117" spans="1:65" x14ac:dyDescent="0.2">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row>
    <row r="118" spans="1:65" x14ac:dyDescent="0.2">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row>
    <row r="119" spans="1:65" x14ac:dyDescent="0.2">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row>
    <row r="120" spans="1:65" x14ac:dyDescent="0.2">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row>
    <row r="121" spans="1:65" x14ac:dyDescent="0.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row>
    <row r="122" spans="1:65" x14ac:dyDescent="0.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row>
    <row r="123" spans="1:65" x14ac:dyDescent="0.2">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row>
    <row r="124" spans="1:65" x14ac:dyDescent="0.2">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row>
    <row r="125" spans="1:65" x14ac:dyDescent="0.2">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row>
    <row r="126" spans="1:65" x14ac:dyDescent="0.2">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row>
    <row r="127" spans="1:65" x14ac:dyDescent="0.2">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row>
    <row r="128" spans="1:65" x14ac:dyDescent="0.2">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row>
    <row r="129" spans="1:65" x14ac:dyDescent="0.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row>
    <row r="130" spans="1:65" x14ac:dyDescent="0.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row>
    <row r="131" spans="1:65" x14ac:dyDescent="0.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row>
    <row r="132" spans="1:65" x14ac:dyDescent="0.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row>
    <row r="133" spans="1:65" x14ac:dyDescent="0.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row>
    <row r="134" spans="1:65" x14ac:dyDescent="0.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row>
    <row r="135" spans="1:65" x14ac:dyDescent="0.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row>
    <row r="136" spans="1:65"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row>
    <row r="137" spans="1:65"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row>
    <row r="138" spans="1:65"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row>
    <row r="139" spans="1:65"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row>
    <row r="140" spans="1:65"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row>
    <row r="141" spans="1:65"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row>
    <row r="142" spans="1:65"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row>
    <row r="143" spans="1:65"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row>
    <row r="144" spans="1:65"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row>
    <row r="145" spans="1:65"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row>
    <row r="146" spans="1:65"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row>
    <row r="147" spans="1:65"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row>
    <row r="148" spans="1:65"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row>
    <row r="149" spans="1:65"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row>
    <row r="150" spans="1:65"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row>
    <row r="151" spans="1:65"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row>
    <row r="152" spans="1:65"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row>
    <row r="153" spans="1:65"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row>
    <row r="154" spans="1:65"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row>
    <row r="155" spans="1:65"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row>
    <row r="156" spans="1:65"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row>
    <row r="157" spans="1:65"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row>
    <row r="158" spans="1:65"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row>
    <row r="159" spans="1:65" x14ac:dyDescent="0.2">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row>
    <row r="160" spans="1:65"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row>
    <row r="161" spans="1:65" x14ac:dyDescent="0.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row>
    <row r="162" spans="1:65" x14ac:dyDescent="0.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row>
    <row r="163" spans="1:65" x14ac:dyDescent="0.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row>
    <row r="164" spans="1:65"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row>
    <row r="165" spans="1:65"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row>
    <row r="166" spans="1:65"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row>
    <row r="167" spans="1:65" x14ac:dyDescent="0.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row>
    <row r="168" spans="1:65" x14ac:dyDescent="0.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row>
    <row r="169" spans="1:65" x14ac:dyDescent="0.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row>
    <row r="170" spans="1:65" x14ac:dyDescent="0.2">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row>
    <row r="171" spans="1:65" x14ac:dyDescent="0.2">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row>
    <row r="172" spans="1:65" x14ac:dyDescent="0.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row>
  </sheetData>
  <mergeCells count="1">
    <mergeCell ref="C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78DD0-15CA-4447-8DF1-C4EAD58B4152}">
  <dimension ref="A1:BM183"/>
  <sheetViews>
    <sheetView zoomScale="120" zoomScaleNormal="120" workbookViewId="0"/>
  </sheetViews>
  <sheetFormatPr baseColWidth="10" defaultRowHeight="16" x14ac:dyDescent="0.2"/>
  <cols>
    <col min="1" max="2" width="10.83203125" style="4"/>
    <col min="3" max="3" width="13.5" style="4" customWidth="1"/>
    <col min="4" max="4" width="10.83203125" style="4"/>
    <col min="5" max="5" width="11.83203125" style="4" customWidth="1"/>
    <col min="6" max="6" width="11.6640625" style="4" customWidth="1"/>
    <col min="7" max="16384" width="10.83203125" style="4"/>
  </cols>
  <sheetData>
    <row r="1" spans="1:10" ht="19" x14ac:dyDescent="0.25">
      <c r="A1" s="1" t="s">
        <v>123</v>
      </c>
      <c r="B1" s="2"/>
      <c r="C1" s="2"/>
      <c r="D1" s="2"/>
      <c r="E1" s="2"/>
      <c r="F1" s="2"/>
      <c r="G1" s="2"/>
      <c r="H1" s="2"/>
      <c r="I1" s="2"/>
      <c r="J1" s="3"/>
    </row>
    <row r="2" spans="1:10" x14ac:dyDescent="0.2">
      <c r="A2" s="14"/>
      <c r="B2" s="2"/>
      <c r="C2" s="2"/>
      <c r="D2" s="2"/>
      <c r="E2" s="2"/>
      <c r="F2" s="2"/>
      <c r="G2" s="2"/>
      <c r="H2" s="2"/>
      <c r="I2" s="2"/>
      <c r="J2" s="3"/>
    </row>
    <row r="3" spans="1:10" x14ac:dyDescent="0.2">
      <c r="A3" s="15"/>
      <c r="B3" s="2" t="s">
        <v>113</v>
      </c>
      <c r="C3" s="2"/>
      <c r="D3" s="2"/>
      <c r="E3" s="2"/>
      <c r="F3" s="2"/>
      <c r="G3" s="2"/>
      <c r="H3" s="2"/>
      <c r="I3" s="2"/>
      <c r="J3" s="3"/>
    </row>
    <row r="4" spans="1:10" x14ac:dyDescent="0.2">
      <c r="A4" s="15"/>
      <c r="B4" s="2" t="s">
        <v>114</v>
      </c>
      <c r="C4" s="2"/>
      <c r="D4" s="2"/>
      <c r="E4" s="2"/>
      <c r="F4" s="2"/>
      <c r="G4" s="2"/>
      <c r="H4" s="2"/>
      <c r="I4" s="2"/>
      <c r="J4" s="3"/>
    </row>
    <row r="5" spans="1:10" x14ac:dyDescent="0.2">
      <c r="A5" s="15"/>
      <c r="B5" s="2" t="s">
        <v>115</v>
      </c>
      <c r="C5" s="2"/>
      <c r="D5" s="2"/>
      <c r="E5" s="2"/>
      <c r="F5" s="2"/>
      <c r="G5" s="2"/>
      <c r="H5" s="2"/>
      <c r="I5" s="2"/>
      <c r="J5" s="3"/>
    </row>
    <row r="6" spans="1:10" x14ac:dyDescent="0.2">
      <c r="A6" s="15"/>
      <c r="B6" s="2"/>
      <c r="C6" s="2"/>
      <c r="D6" s="2"/>
      <c r="E6" s="2"/>
      <c r="F6" s="2"/>
      <c r="G6" s="2"/>
      <c r="H6" s="2"/>
      <c r="I6" s="2"/>
      <c r="J6" s="3"/>
    </row>
    <row r="7" spans="1:10" x14ac:dyDescent="0.2">
      <c r="A7" s="15"/>
      <c r="B7" s="2"/>
      <c r="C7" s="127" t="s">
        <v>106</v>
      </c>
      <c r="D7" s="127"/>
      <c r="E7" s="127"/>
      <c r="F7" s="127"/>
      <c r="G7" s="127"/>
      <c r="H7" s="2"/>
      <c r="I7" s="2"/>
      <c r="J7" s="3"/>
    </row>
    <row r="8" spans="1:10" ht="35" thickBot="1" x14ac:dyDescent="0.25">
      <c r="A8" s="15"/>
      <c r="B8" s="2"/>
      <c r="C8" s="45" t="s">
        <v>6</v>
      </c>
      <c r="D8" s="46" t="s">
        <v>7</v>
      </c>
      <c r="E8" s="46" t="s">
        <v>8</v>
      </c>
      <c r="F8" s="46" t="s">
        <v>16</v>
      </c>
      <c r="G8" s="46" t="s">
        <v>110</v>
      </c>
      <c r="H8" s="2"/>
      <c r="I8" s="2"/>
      <c r="J8" s="3"/>
    </row>
    <row r="9" spans="1:10" x14ac:dyDescent="0.2">
      <c r="A9" s="15"/>
      <c r="B9" s="2"/>
      <c r="C9" s="18">
        <v>2012</v>
      </c>
      <c r="D9" s="19">
        <v>750</v>
      </c>
      <c r="E9" s="19">
        <v>4300</v>
      </c>
      <c r="F9" s="19">
        <v>5400</v>
      </c>
      <c r="G9" s="19">
        <v>5550</v>
      </c>
      <c r="H9" s="2"/>
      <c r="I9" s="2"/>
      <c r="J9" s="3"/>
    </row>
    <row r="10" spans="1:10" x14ac:dyDescent="0.2">
      <c r="A10" s="15"/>
      <c r="B10" s="2"/>
      <c r="C10" s="18">
        <v>2013</v>
      </c>
      <c r="D10" s="19">
        <v>3410</v>
      </c>
      <c r="E10" s="19">
        <v>8950</v>
      </c>
      <c r="F10" s="19">
        <v>13850</v>
      </c>
      <c r="G10" s="20"/>
      <c r="H10" s="2"/>
      <c r="I10" s="2"/>
      <c r="J10" s="3"/>
    </row>
    <row r="11" spans="1:10" x14ac:dyDescent="0.2">
      <c r="A11" s="15"/>
      <c r="B11" s="2"/>
      <c r="C11" s="18">
        <v>2014</v>
      </c>
      <c r="D11" s="19">
        <v>5660</v>
      </c>
      <c r="E11" s="19">
        <v>11650</v>
      </c>
      <c r="F11" s="20"/>
      <c r="G11" s="20"/>
      <c r="H11" s="2"/>
      <c r="I11" s="2"/>
      <c r="J11" s="3"/>
    </row>
    <row r="12" spans="1:10" x14ac:dyDescent="0.2">
      <c r="A12" s="15"/>
      <c r="B12" s="2"/>
      <c r="C12" s="18">
        <v>2015</v>
      </c>
      <c r="D12" s="19">
        <v>3090</v>
      </c>
      <c r="E12" s="20"/>
      <c r="F12" s="20"/>
      <c r="G12" s="20"/>
      <c r="H12" s="2"/>
      <c r="I12" s="2"/>
      <c r="J12" s="3"/>
    </row>
    <row r="13" spans="1:10" x14ac:dyDescent="0.2">
      <c r="A13" s="15"/>
      <c r="B13" s="2"/>
      <c r="C13" s="2"/>
      <c r="D13" s="2"/>
      <c r="E13" s="2"/>
      <c r="F13" s="2"/>
      <c r="G13" s="2"/>
      <c r="H13" s="2"/>
      <c r="I13" s="2"/>
      <c r="J13" s="3"/>
    </row>
    <row r="14" spans="1:10" x14ac:dyDescent="0.2">
      <c r="A14" s="15"/>
      <c r="B14" s="2"/>
      <c r="C14" s="2"/>
      <c r="D14" s="115">
        <v>1</v>
      </c>
      <c r="E14" s="115">
        <v>2</v>
      </c>
      <c r="F14" s="115">
        <v>3</v>
      </c>
      <c r="G14" s="2"/>
      <c r="H14" s="2"/>
      <c r="I14" s="2"/>
      <c r="J14" s="3"/>
    </row>
    <row r="15" spans="1:10" ht="18" thickBot="1" x14ac:dyDescent="0.25">
      <c r="A15" s="15"/>
      <c r="B15" s="2"/>
      <c r="C15" s="45" t="s">
        <v>89</v>
      </c>
      <c r="D15" s="17" t="s">
        <v>116</v>
      </c>
      <c r="E15" s="17" t="s">
        <v>117</v>
      </c>
      <c r="F15" s="17" t="s">
        <v>118</v>
      </c>
      <c r="G15" s="2"/>
      <c r="H15" s="2"/>
      <c r="I15" s="2"/>
      <c r="J15" s="3"/>
    </row>
    <row r="16" spans="1:10" ht="17" x14ac:dyDescent="0.2">
      <c r="A16" s="15"/>
      <c r="B16" s="2"/>
      <c r="C16" s="18" t="s">
        <v>90</v>
      </c>
      <c r="D16" s="116">
        <v>4492.7841412392308</v>
      </c>
      <c r="E16" s="116">
        <v>247.0957810075476</v>
      </c>
      <c r="F16" s="116">
        <v>13.589863895595247</v>
      </c>
      <c r="G16" s="2"/>
      <c r="H16" s="2"/>
      <c r="I16" s="2"/>
      <c r="J16" s="3"/>
    </row>
    <row r="17" spans="1:10" x14ac:dyDescent="0.2">
      <c r="A17" s="15"/>
      <c r="B17" s="2"/>
      <c r="C17" s="2"/>
      <c r="D17" s="2"/>
      <c r="E17" s="2"/>
      <c r="F17" s="2"/>
      <c r="G17" s="2"/>
      <c r="H17" s="2"/>
      <c r="I17" s="2"/>
      <c r="J17" s="3"/>
    </row>
    <row r="18" spans="1:10" ht="22" thickBot="1" x14ac:dyDescent="0.25">
      <c r="A18" s="15"/>
      <c r="B18" s="2"/>
      <c r="C18" s="16" t="s">
        <v>11</v>
      </c>
      <c r="D18" s="17" t="s">
        <v>119</v>
      </c>
      <c r="E18" s="2"/>
      <c r="F18" s="2"/>
      <c r="G18" s="2"/>
      <c r="H18" s="2"/>
      <c r="I18" s="2"/>
      <c r="J18" s="3"/>
    </row>
    <row r="19" spans="1:10" x14ac:dyDescent="0.2">
      <c r="A19" s="15"/>
      <c r="B19" s="2"/>
      <c r="C19" s="18">
        <v>2013</v>
      </c>
      <c r="D19" s="19">
        <v>670968</v>
      </c>
      <c r="E19" s="115"/>
      <c r="F19" s="115"/>
      <c r="G19" s="2"/>
      <c r="H19" s="2"/>
      <c r="I19" s="2"/>
      <c r="J19" s="3"/>
    </row>
    <row r="20" spans="1:10" x14ac:dyDescent="0.2">
      <c r="A20" s="15"/>
      <c r="B20" s="2"/>
      <c r="C20" s="18">
        <v>2014</v>
      </c>
      <c r="D20" s="19">
        <v>6665394</v>
      </c>
      <c r="E20" s="115"/>
      <c r="F20" s="115"/>
      <c r="G20" s="2"/>
      <c r="H20" s="2"/>
      <c r="I20" s="2"/>
      <c r="J20" s="3"/>
    </row>
    <row r="21" spans="1:10" x14ac:dyDescent="0.2">
      <c r="A21" s="15"/>
      <c r="B21" s="2"/>
      <c r="C21" s="18">
        <v>2015</v>
      </c>
      <c r="D21" s="19">
        <v>44427928</v>
      </c>
      <c r="E21" s="115"/>
      <c r="F21" s="115"/>
      <c r="G21" s="2"/>
      <c r="H21" s="2"/>
      <c r="I21" s="2"/>
      <c r="J21" s="3"/>
    </row>
    <row r="22" spans="1:10" x14ac:dyDescent="0.2">
      <c r="A22" s="15"/>
      <c r="B22" s="2"/>
      <c r="C22" s="2"/>
      <c r="D22" s="2"/>
      <c r="E22" s="2"/>
      <c r="F22" s="2"/>
      <c r="G22" s="2"/>
      <c r="H22" s="2"/>
      <c r="I22" s="2"/>
      <c r="J22" s="3"/>
    </row>
    <row r="23" spans="1:10" x14ac:dyDescent="0.2">
      <c r="A23" s="15"/>
      <c r="B23" s="48" t="s">
        <v>122</v>
      </c>
      <c r="C23" s="2"/>
      <c r="D23" s="2"/>
      <c r="E23" s="2"/>
      <c r="F23" s="2"/>
      <c r="G23" s="2"/>
      <c r="H23" s="2"/>
      <c r="I23" s="2"/>
      <c r="J23" s="3"/>
    </row>
    <row r="24" spans="1:10" x14ac:dyDescent="0.2">
      <c r="A24" s="15"/>
      <c r="B24" s="2"/>
      <c r="C24" s="2"/>
      <c r="D24" s="2"/>
      <c r="E24" s="2"/>
      <c r="F24" s="2"/>
      <c r="G24" s="2"/>
      <c r="H24" s="2"/>
      <c r="I24" s="2"/>
      <c r="J24" s="3"/>
    </row>
    <row r="25" spans="1:10" x14ac:dyDescent="0.2">
      <c r="A25" s="15"/>
      <c r="B25" s="2" t="s">
        <v>120</v>
      </c>
      <c r="C25" s="2"/>
      <c r="D25" s="2"/>
      <c r="E25" s="2"/>
      <c r="F25" s="2"/>
      <c r="G25" s="2"/>
      <c r="H25" s="2"/>
      <c r="I25" s="2"/>
      <c r="J25" s="3"/>
    </row>
    <row r="26" spans="1:10" x14ac:dyDescent="0.2">
      <c r="A26" s="15"/>
      <c r="B26" s="2" t="s">
        <v>121</v>
      </c>
      <c r="C26" s="2"/>
      <c r="D26" s="2"/>
      <c r="E26" s="2"/>
      <c r="F26" s="2"/>
      <c r="G26" s="2"/>
      <c r="H26" s="2"/>
      <c r="I26" s="2"/>
      <c r="J26" s="3"/>
    </row>
    <row r="27" spans="1:10" ht="17" thickBot="1" x14ac:dyDescent="0.25">
      <c r="A27" s="5"/>
      <c r="B27" s="6"/>
      <c r="C27" s="7"/>
      <c r="D27" s="7"/>
      <c r="E27" s="7"/>
      <c r="F27" s="6"/>
      <c r="G27" s="6"/>
      <c r="H27" s="6"/>
      <c r="I27" s="6"/>
      <c r="J27" s="8"/>
    </row>
    <row r="28" spans="1:10" x14ac:dyDescent="0.2">
      <c r="A28" s="9"/>
      <c r="B28" s="9"/>
      <c r="C28" s="9"/>
      <c r="D28" s="9"/>
      <c r="E28" s="9"/>
      <c r="F28" s="9"/>
      <c r="G28" s="9"/>
      <c r="H28" s="9"/>
      <c r="I28" s="9"/>
    </row>
    <row r="29" spans="1:10" x14ac:dyDescent="0.2">
      <c r="A29" s="9"/>
      <c r="B29" s="9"/>
      <c r="C29" s="9"/>
      <c r="D29" s="9"/>
      <c r="E29" s="9"/>
      <c r="F29" s="9"/>
      <c r="G29" s="9"/>
      <c r="H29" s="9"/>
      <c r="I29" s="9"/>
    </row>
    <row r="30" spans="1:10" ht="19" x14ac:dyDescent="0.25">
      <c r="A30" s="10" t="s">
        <v>2</v>
      </c>
      <c r="B30" s="9"/>
      <c r="C30" s="9"/>
      <c r="D30" s="9"/>
      <c r="E30" s="9"/>
      <c r="F30" s="9"/>
      <c r="G30" s="9"/>
      <c r="H30" s="9"/>
      <c r="I30" s="9"/>
    </row>
    <row r="31" spans="1:10" x14ac:dyDescent="0.2">
      <c r="A31" s="11"/>
      <c r="B31" s="31" t="s">
        <v>129</v>
      </c>
      <c r="C31"/>
      <c r="D31"/>
      <c r="E31"/>
      <c r="F31"/>
      <c r="G31"/>
      <c r="H31"/>
      <c r="I31"/>
    </row>
    <row r="32" spans="1:10" x14ac:dyDescent="0.2">
      <c r="A32" s="9"/>
      <c r="B32"/>
      <c r="C32"/>
      <c r="D32"/>
      <c r="E32"/>
      <c r="F32"/>
      <c r="G32"/>
      <c r="H32"/>
      <c r="I32"/>
    </row>
    <row r="33" spans="1:14" x14ac:dyDescent="0.2">
      <c r="A33" s="9"/>
      <c r="B33" s="79"/>
      <c r="C33" s="117" t="s">
        <v>127</v>
      </c>
      <c r="D33" s="80" t="s">
        <v>125</v>
      </c>
      <c r="E33" s="80" t="s">
        <v>126</v>
      </c>
      <c r="F33"/>
      <c r="G33"/>
      <c r="H33"/>
      <c r="I33"/>
      <c r="L33" s="13"/>
    </row>
    <row r="34" spans="1:14" x14ac:dyDescent="0.2">
      <c r="A34" s="9"/>
      <c r="B34" s="81" t="s">
        <v>85</v>
      </c>
      <c r="C34" s="78">
        <f>SUM(E9:E11)/SUM(D9:D11)</f>
        <v>2.5356415478615073</v>
      </c>
      <c r="D34" s="78">
        <f>SUM(F9:F10)/SUM(E9:E10)</f>
        <v>1.4528301886792452</v>
      </c>
      <c r="E34" s="78">
        <f>SUM(G9:G9)/SUM(F9:F9)</f>
        <v>1.0277777777777777</v>
      </c>
      <c r="F34"/>
      <c r="G34"/>
      <c r="H34"/>
      <c r="I34"/>
      <c r="L34" s="13"/>
    </row>
    <row r="35" spans="1:14" x14ac:dyDescent="0.2">
      <c r="A35" s="9"/>
      <c r="B35" s="81" t="s">
        <v>124</v>
      </c>
      <c r="C35" s="78">
        <f>C34*D35</f>
        <v>3.7861859380804157</v>
      </c>
      <c r="D35" s="78">
        <f>D34*E35</f>
        <v>1.4931865828092241</v>
      </c>
      <c r="E35" s="78">
        <f>E34</f>
        <v>1.0277777777777777</v>
      </c>
      <c r="F35"/>
      <c r="G35"/>
      <c r="H35"/>
      <c r="I35"/>
      <c r="L35" s="13"/>
    </row>
    <row r="36" spans="1:14" x14ac:dyDescent="0.2">
      <c r="A36" s="11"/>
      <c r="B36"/>
      <c r="C36" s="78"/>
      <c r="D36" s="78"/>
      <c r="E36" s="78"/>
      <c r="F36"/>
      <c r="G36"/>
      <c r="H36"/>
      <c r="I36"/>
      <c r="L36" s="13"/>
    </row>
    <row r="37" spans="1:14" x14ac:dyDescent="0.2">
      <c r="A37" s="9"/>
      <c r="B37" s="31" t="s">
        <v>128</v>
      </c>
      <c r="C37"/>
      <c r="D37"/>
      <c r="E37"/>
      <c r="F37"/>
      <c r="G37"/>
      <c r="H37"/>
      <c r="I37"/>
      <c r="L37" s="13"/>
    </row>
    <row r="38" spans="1:14" x14ac:dyDescent="0.2">
      <c r="A38" s="9"/>
      <c r="B38"/>
      <c r="C38"/>
      <c r="D38"/>
      <c r="E38"/>
      <c r="F38"/>
    </row>
    <row r="39" spans="1:14" x14ac:dyDescent="0.2">
      <c r="A39" s="9"/>
      <c r="B39" s="75" t="s">
        <v>11</v>
      </c>
      <c r="C39" s="80" t="s">
        <v>57</v>
      </c>
      <c r="D39"/>
      <c r="E39" s="82"/>
      <c r="F39" s="82"/>
    </row>
    <row r="40" spans="1:14" x14ac:dyDescent="0.2">
      <c r="A40" s="9"/>
      <c r="B40" s="77">
        <f>C9</f>
        <v>2012</v>
      </c>
      <c r="C40" s="83">
        <f>G9</f>
        <v>5550</v>
      </c>
      <c r="D40"/>
      <c r="E40" s="83"/>
      <c r="F40" s="83"/>
    </row>
    <row r="41" spans="1:14" x14ac:dyDescent="0.2">
      <c r="A41" s="9"/>
      <c r="B41" s="77">
        <f t="shared" ref="B41:B43" si="0">C10</f>
        <v>2013</v>
      </c>
      <c r="C41" s="83">
        <f>F10*E$35</f>
        <v>14234.722222222221</v>
      </c>
      <c r="D41" s="83"/>
      <c r="E41" s="83"/>
      <c r="F41" s="83"/>
    </row>
    <row r="42" spans="1:14" x14ac:dyDescent="0.2">
      <c r="A42" s="9"/>
      <c r="B42" s="77">
        <f t="shared" si="0"/>
        <v>2014</v>
      </c>
      <c r="C42" s="83">
        <f>E11*D$35</f>
        <v>17395.623689727461</v>
      </c>
      <c r="D42" s="83"/>
      <c r="E42" s="83"/>
      <c r="F42" s="83"/>
    </row>
    <row r="43" spans="1:14" x14ac:dyDescent="0.2">
      <c r="A43" s="9"/>
      <c r="B43" s="77">
        <f t="shared" si="0"/>
        <v>2015</v>
      </c>
      <c r="C43" s="83">
        <f>D12*C$35</f>
        <v>11699.314548668484</v>
      </c>
      <c r="D43" s="83"/>
      <c r="E43" s="83"/>
      <c r="F43" s="83"/>
    </row>
    <row r="44" spans="1:14" x14ac:dyDescent="0.2">
      <c r="A44" s="9"/>
      <c r="B44"/>
      <c r="C44" s="90"/>
      <c r="D44" s="90"/>
      <c r="E44" s="90"/>
      <c r="F44"/>
      <c r="G44"/>
      <c r="H44"/>
      <c r="I44"/>
      <c r="L44" s="13"/>
      <c r="M44" s="13"/>
      <c r="N44" s="13"/>
    </row>
    <row r="45" spans="1:14" x14ac:dyDescent="0.2">
      <c r="A45" s="9"/>
      <c r="B45"/>
      <c r="C45" s="90"/>
      <c r="D45" s="90"/>
      <c r="E45" s="90"/>
      <c r="F45"/>
      <c r="G45"/>
      <c r="H45"/>
      <c r="I45"/>
      <c r="L45" s="13"/>
      <c r="M45" s="13"/>
      <c r="N45" s="13"/>
    </row>
    <row r="46" spans="1:14" x14ac:dyDescent="0.2">
      <c r="A46" s="9"/>
      <c r="B46" s="31" t="s">
        <v>109</v>
      </c>
      <c r="C46"/>
      <c r="D46"/>
      <c r="E46"/>
      <c r="F46"/>
      <c r="G46"/>
      <c r="H46"/>
      <c r="I46"/>
      <c r="L46" s="13"/>
      <c r="M46" s="13"/>
      <c r="N46" s="13"/>
    </row>
    <row r="47" spans="1:14" ht="17" thickBot="1" x14ac:dyDescent="0.25">
      <c r="A47" s="9"/>
      <c r="B47"/>
      <c r="C47"/>
      <c r="D47"/>
      <c r="E47"/>
      <c r="F47"/>
      <c r="G47"/>
      <c r="H47"/>
      <c r="I47"/>
      <c r="L47" s="13"/>
      <c r="M47" s="13"/>
      <c r="N47" s="13"/>
    </row>
    <row r="48" spans="1:14" x14ac:dyDescent="0.2">
      <c r="A48" s="9"/>
      <c r="B48" s="75" t="s">
        <v>11</v>
      </c>
      <c r="C48" s="80" t="s">
        <v>94</v>
      </c>
      <c r="D48" s="80" t="s">
        <v>57</v>
      </c>
      <c r="E48" s="80" t="s">
        <v>95</v>
      </c>
      <c r="F48" s="112" t="s">
        <v>96</v>
      </c>
      <c r="G48" s="80" t="s">
        <v>97</v>
      </c>
      <c r="H48" s="108" t="s">
        <v>98</v>
      </c>
      <c r="L48" s="13"/>
      <c r="M48" s="13"/>
      <c r="N48" s="13"/>
    </row>
    <row r="49" spans="1:14" x14ac:dyDescent="0.2">
      <c r="A49" s="9"/>
      <c r="B49" s="77">
        <f>B40</f>
        <v>2012</v>
      </c>
      <c r="C49" s="99">
        <f>G9</f>
        <v>5550</v>
      </c>
      <c r="D49" s="83">
        <f>C40</f>
        <v>5550</v>
      </c>
      <c r="E49" s="83"/>
      <c r="F49" s="113"/>
      <c r="G49" s="83"/>
      <c r="H49" s="109"/>
      <c r="L49" s="13"/>
      <c r="M49" s="12"/>
      <c r="N49" s="9"/>
    </row>
    <row r="50" spans="1:14" x14ac:dyDescent="0.2">
      <c r="A50" s="9"/>
      <c r="B50" s="77">
        <f t="shared" ref="B50:B52" si="1">B41</f>
        <v>2013</v>
      </c>
      <c r="C50" s="99">
        <f>F10</f>
        <v>13850</v>
      </c>
      <c r="D50" s="83">
        <f>C41</f>
        <v>14234.722222222221</v>
      </c>
      <c r="E50" s="83">
        <f>D50-C50</f>
        <v>384.72222222222081</v>
      </c>
      <c r="F50" s="113">
        <f>D19</f>
        <v>670968</v>
      </c>
      <c r="G50" s="83">
        <f>SQRT(F50)</f>
        <v>819.12636387800387</v>
      </c>
      <c r="H50" s="110">
        <f t="shared" ref="H50:H51" si="2">G50/E50</f>
        <v>2.1291371191052888</v>
      </c>
      <c r="L50" s="9"/>
      <c r="M50" s="13"/>
      <c r="N50" s="13"/>
    </row>
    <row r="51" spans="1:14" x14ac:dyDescent="0.2">
      <c r="A51" s="9"/>
      <c r="B51" s="77">
        <f t="shared" si="1"/>
        <v>2014</v>
      </c>
      <c r="C51" s="99">
        <f>E11</f>
        <v>11650</v>
      </c>
      <c r="D51" s="83">
        <f>C42</f>
        <v>17395.623689727461</v>
      </c>
      <c r="E51" s="83">
        <f>D51-C51</f>
        <v>5745.6236897274612</v>
      </c>
      <c r="F51" s="113">
        <f>D20</f>
        <v>6665394</v>
      </c>
      <c r="G51" s="83">
        <f>SQRT(F51)</f>
        <v>2581.7424348683585</v>
      </c>
      <c r="H51" s="110">
        <f t="shared" si="2"/>
        <v>0.44934067636281644</v>
      </c>
      <c r="L51" s="13"/>
      <c r="M51" s="13"/>
      <c r="N51" s="13"/>
    </row>
    <row r="52" spans="1:14" x14ac:dyDescent="0.2">
      <c r="A52" s="9"/>
      <c r="B52" s="75">
        <f t="shared" si="1"/>
        <v>2015</v>
      </c>
      <c r="C52" s="100">
        <f>D12</f>
        <v>3090</v>
      </c>
      <c r="D52" s="101">
        <f>C43</f>
        <v>11699.314548668484</v>
      </c>
      <c r="E52" s="101">
        <f>D52-C52</f>
        <v>8609.3145486684843</v>
      </c>
      <c r="F52" s="118">
        <f>D21</f>
        <v>44427928</v>
      </c>
      <c r="G52" s="101">
        <f t="shared" ref="G52" si="3">SQRT(F52)</f>
        <v>6665.4278182274238</v>
      </c>
      <c r="H52" s="111">
        <f>G52/E52</f>
        <v>0.77421120816851774</v>
      </c>
      <c r="L52" s="13"/>
      <c r="M52" s="13"/>
      <c r="N52" s="13"/>
    </row>
    <row r="53" spans="1:14" ht="17" thickBot="1" x14ac:dyDescent="0.25">
      <c r="A53" s="9"/>
      <c r="B53" s="77" t="s">
        <v>71</v>
      </c>
      <c r="C53" s="83">
        <f>SUM(C49:C52)</f>
        <v>34140</v>
      </c>
      <c r="D53" s="83">
        <f>SUM(D49:D52)</f>
        <v>48879.660460618165</v>
      </c>
      <c r="E53" s="83">
        <f>SUM(E49:E52)</f>
        <v>14739.660460618166</v>
      </c>
      <c r="F53" s="114">
        <f>E69</f>
        <v>58303697.024796069</v>
      </c>
      <c r="G53" s="83">
        <f>SQRT(F53)</f>
        <v>7635.6857599560808</v>
      </c>
      <c r="H53" s="102">
        <f>G53/E53</f>
        <v>0.51803674720712312</v>
      </c>
      <c r="L53" s="13"/>
      <c r="M53" s="13"/>
      <c r="N53" s="13"/>
    </row>
    <row r="54" spans="1:14" x14ac:dyDescent="0.2">
      <c r="A54" s="9"/>
      <c r="B54"/>
      <c r="C54" s="83"/>
      <c r="D54" s="83"/>
      <c r="E54" s="83"/>
      <c r="F54" s="83"/>
      <c r="G54" s="83"/>
      <c r="H54"/>
      <c r="I54"/>
      <c r="L54" s="13"/>
      <c r="M54" s="13"/>
      <c r="N54" s="13"/>
    </row>
    <row r="55" spans="1:14" x14ac:dyDescent="0.2">
      <c r="A55" s="9"/>
      <c r="B55" s="9"/>
      <c r="C55"/>
      <c r="D55"/>
      <c r="E55"/>
      <c r="F55"/>
      <c r="G55"/>
      <c r="H55"/>
      <c r="I55"/>
      <c r="L55" s="13"/>
      <c r="M55" s="13"/>
      <c r="N55" s="13"/>
    </row>
    <row r="56" spans="1:14" x14ac:dyDescent="0.2">
      <c r="A56" s="9"/>
      <c r="B56" s="86" t="s">
        <v>130</v>
      </c>
      <c r="C56"/>
      <c r="D56"/>
      <c r="E56"/>
      <c r="F56"/>
      <c r="G56"/>
      <c r="H56"/>
      <c r="I56"/>
      <c r="L56" s="13"/>
      <c r="M56" s="13"/>
      <c r="N56" s="13"/>
    </row>
    <row r="57" spans="1:14" x14ac:dyDescent="0.2">
      <c r="A57" s="9"/>
      <c r="B57"/>
      <c r="C57"/>
      <c r="D57"/>
      <c r="E57"/>
      <c r="F57"/>
      <c r="G57"/>
      <c r="H57"/>
      <c r="I57"/>
      <c r="L57" s="13"/>
      <c r="M57" s="13"/>
      <c r="N57" s="13"/>
    </row>
    <row r="58" spans="1:14" x14ac:dyDescent="0.2">
      <c r="A58" s="9"/>
      <c r="B58" s="75" t="s">
        <v>89</v>
      </c>
      <c r="C58" s="80">
        <v>1</v>
      </c>
      <c r="D58" s="80">
        <v>2</v>
      </c>
      <c r="E58" s="80">
        <v>3</v>
      </c>
      <c r="F58"/>
      <c r="G58"/>
      <c r="H58"/>
      <c r="I58"/>
      <c r="L58" s="13"/>
      <c r="M58" s="13"/>
      <c r="N58" s="13"/>
    </row>
    <row r="59" spans="1:14" x14ac:dyDescent="0.2">
      <c r="A59" s="9"/>
      <c r="B59" s="81" t="s">
        <v>101</v>
      </c>
      <c r="C59" s="98">
        <f>2*D16/C34^2/SUM(D9:D11)</f>
        <v>0.14231751186906419</v>
      </c>
      <c r="D59" s="98">
        <f>2*E16/D34^2/SUM(E9:E10)</f>
        <v>1.7670536540259772E-2</v>
      </c>
      <c r="E59" s="98">
        <f>2*F16/E34^2/SUM(F9:F9)</f>
        <v>4.7648901898361719E-3</v>
      </c>
      <c r="F59" s="98"/>
      <c r="G59"/>
      <c r="H59" s="98"/>
      <c r="I59" s="98"/>
      <c r="L59" s="13"/>
      <c r="M59" s="13"/>
      <c r="N59" s="13"/>
    </row>
    <row r="60" spans="1:14" x14ac:dyDescent="0.2">
      <c r="A60" s="9"/>
      <c r="B60" s="81" t="s">
        <v>102</v>
      </c>
      <c r="C60" s="98">
        <f>SUM(C59:$E$59)</f>
        <v>0.16475293859916013</v>
      </c>
      <c r="D60" s="98">
        <f>SUM(D59:$E$59)</f>
        <v>2.2435426730095943E-2</v>
      </c>
      <c r="E60" s="98">
        <f>SUM(E59:$E$59)</f>
        <v>4.7648901898361719E-3</v>
      </c>
      <c r="F60" s="98"/>
      <c r="G60" s="98"/>
      <c r="H60" s="98"/>
      <c r="I60" s="98"/>
      <c r="L60" s="13"/>
      <c r="M60" s="13"/>
      <c r="N60" s="13"/>
    </row>
    <row r="61" spans="1:14" x14ac:dyDescent="0.2">
      <c r="A61" s="9"/>
      <c r="B61"/>
      <c r="C61"/>
      <c r="D61"/>
      <c r="E61"/>
      <c r="F61"/>
      <c r="G61"/>
      <c r="H61"/>
      <c r="I61"/>
      <c r="L61" s="13"/>
      <c r="M61" s="13"/>
      <c r="N61" s="13"/>
    </row>
    <row r="62" spans="1:14" x14ac:dyDescent="0.2">
      <c r="A62" s="9"/>
      <c r="B62" s="86" t="s">
        <v>131</v>
      </c>
      <c r="C62"/>
      <c r="D62"/>
      <c r="E62"/>
      <c r="F62"/>
      <c r="G62"/>
      <c r="H62"/>
      <c r="I62"/>
      <c r="L62" s="13"/>
      <c r="M62" s="13"/>
      <c r="N62" s="13"/>
    </row>
    <row r="63" spans="1:14" x14ac:dyDescent="0.2">
      <c r="A63" s="9"/>
      <c r="B63" s="86" t="s">
        <v>132</v>
      </c>
      <c r="C63"/>
      <c r="D63"/>
      <c r="E63"/>
      <c r="F63"/>
      <c r="G63"/>
      <c r="H63"/>
      <c r="I63"/>
      <c r="L63" s="13"/>
      <c r="M63" s="13"/>
      <c r="N63" s="13"/>
    </row>
    <row r="64" spans="1:14" x14ac:dyDescent="0.2">
      <c r="A64" s="9"/>
      <c r="B64"/>
      <c r="C64"/>
      <c r="D64"/>
      <c r="E64"/>
      <c r="F64"/>
      <c r="G64"/>
      <c r="H64"/>
      <c r="I64"/>
      <c r="L64" s="13"/>
      <c r="M64" s="13"/>
      <c r="N64" s="13"/>
    </row>
    <row r="65" spans="1:65" ht="34" x14ac:dyDescent="0.2">
      <c r="A65" s="9"/>
      <c r="B65" s="75" t="s">
        <v>11</v>
      </c>
      <c r="C65" s="80" t="s">
        <v>103</v>
      </c>
      <c r="D65" s="80"/>
      <c r="E65" s="103" t="s">
        <v>104</v>
      </c>
      <c r="F65"/>
      <c r="G65"/>
      <c r="H65"/>
      <c r="I65"/>
      <c r="L65" s="13"/>
      <c r="M65" s="12"/>
      <c r="N65" s="9"/>
    </row>
    <row r="66" spans="1:65" x14ac:dyDescent="0.2">
      <c r="A66" s="9"/>
      <c r="B66" s="77">
        <f>B50</f>
        <v>2013</v>
      </c>
      <c r="C66" s="99">
        <f>D50*SUM(D51:$D$52)</f>
        <v>414158363.89627779</v>
      </c>
      <c r="D66" s="98">
        <f>E60</f>
        <v>4.7648901898361719E-3</v>
      </c>
      <c r="E66" s="99">
        <f>D66*C66+F50</f>
        <v>2644387.1251679733</v>
      </c>
      <c r="F66"/>
      <c r="G66"/>
      <c r="H66"/>
      <c r="I66"/>
      <c r="L66" s="9"/>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row>
    <row r="67" spans="1:65" x14ac:dyDescent="0.2">
      <c r="A67" s="9"/>
      <c r="B67" s="77">
        <f t="shared" ref="B67:B68" si="4">B51</f>
        <v>2014</v>
      </c>
      <c r="C67" s="99">
        <f>D51*SUM(D52:$D$52)</f>
        <v>203516873.31639063</v>
      </c>
      <c r="D67" s="98">
        <f>D60</f>
        <v>2.2435426730095943E-2</v>
      </c>
      <c r="E67" s="99">
        <f>D67*C67+F51</f>
        <v>11231381.899628099</v>
      </c>
      <c r="F67"/>
      <c r="G67"/>
      <c r="H67"/>
      <c r="I67"/>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row>
    <row r="68" spans="1:65" x14ac:dyDescent="0.2">
      <c r="A68" s="9"/>
      <c r="B68" s="75">
        <f t="shared" si="4"/>
        <v>2015</v>
      </c>
      <c r="C68" s="104">
        <v>0</v>
      </c>
      <c r="D68" s="105">
        <f>C60</f>
        <v>0.16475293859916013</v>
      </c>
      <c r="E68" s="100">
        <f>D68*C68+F52</f>
        <v>44427928</v>
      </c>
      <c r="F68"/>
      <c r="G68"/>
      <c r="H68"/>
      <c r="I68"/>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row>
    <row r="69" spans="1:65" x14ac:dyDescent="0.2">
      <c r="A69" s="13"/>
      <c r="B69" s="77" t="s">
        <v>71</v>
      </c>
      <c r="C69" s="106"/>
      <c r="D69" s="98"/>
      <c r="E69" s="107">
        <f>SUM(E66:E68)</f>
        <v>58303697.024796069</v>
      </c>
      <c r="F69"/>
      <c r="G69"/>
      <c r="H69"/>
      <c r="I69"/>
      <c r="J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row>
    <row r="70" spans="1:65" x14ac:dyDescent="0.2">
      <c r="A70" s="9"/>
      <c r="B70" s="9"/>
      <c r="C70" s="9"/>
      <c r="D70" s="9"/>
      <c r="E70" s="9"/>
      <c r="F70" s="9"/>
      <c r="G70" s="9"/>
      <c r="H70" s="9"/>
      <c r="I70" s="9"/>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row>
    <row r="71" spans="1:65" x14ac:dyDescent="0.2">
      <c r="A71" s="9"/>
      <c r="B71" s="9"/>
      <c r="C71" s="9"/>
      <c r="D71" s="9"/>
      <c r="E71" s="9"/>
      <c r="F71" s="9"/>
      <c r="G71" s="9"/>
      <c r="H71" s="9"/>
      <c r="I71" s="9"/>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row>
    <row r="72" spans="1:65" x14ac:dyDescent="0.2">
      <c r="B72" s="31" t="s">
        <v>133</v>
      </c>
    </row>
    <row r="73" spans="1:65" ht="17" thickBot="1" x14ac:dyDescent="0.25">
      <c r="A73" s="9"/>
      <c r="B73" s="9"/>
      <c r="C73" s="9"/>
      <c r="D73" s="9"/>
      <c r="E73" s="9"/>
      <c r="F73" s="9"/>
      <c r="G73" s="9"/>
      <c r="H73" s="9"/>
      <c r="I73" s="9"/>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row>
    <row r="74" spans="1:65" x14ac:dyDescent="0.2">
      <c r="A74" s="9"/>
      <c r="B74" s="75" t="s">
        <v>11</v>
      </c>
      <c r="C74" s="112" t="s">
        <v>96</v>
      </c>
      <c r="D74" s="9"/>
      <c r="E74" s="9"/>
      <c r="F74" s="9"/>
      <c r="G74" s="9"/>
      <c r="H74" s="9"/>
      <c r="I74" s="9"/>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row>
    <row r="75" spans="1:65" x14ac:dyDescent="0.2">
      <c r="A75" s="9"/>
      <c r="B75" s="77">
        <v>2012</v>
      </c>
      <c r="C75" s="113"/>
      <c r="D75" s="9"/>
      <c r="E75" s="9"/>
      <c r="F75" s="9"/>
      <c r="G75" s="9"/>
      <c r="H75" s="9"/>
      <c r="I75" s="9"/>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spans="1:65" x14ac:dyDescent="0.2">
      <c r="A76" s="9"/>
      <c r="B76" s="77">
        <v>2013</v>
      </c>
      <c r="C76" s="113">
        <f>F50</f>
        <v>670968</v>
      </c>
      <c r="D76" s="9"/>
      <c r="E76" s="9"/>
      <c r="F76" s="9"/>
      <c r="G76" s="9"/>
      <c r="H76" s="9"/>
      <c r="I76" s="9"/>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row>
    <row r="77" spans="1:65" x14ac:dyDescent="0.2">
      <c r="A77" s="9"/>
      <c r="B77" s="77">
        <v>2014</v>
      </c>
      <c r="C77" s="113">
        <f t="shared" ref="C77:C79" si="5">F51</f>
        <v>6665394</v>
      </c>
      <c r="D77" s="9"/>
      <c r="E77" s="9"/>
      <c r="F77" s="9"/>
      <c r="G77" s="9"/>
      <c r="H77" s="9"/>
      <c r="I77" s="9"/>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row>
    <row r="78" spans="1:65" x14ac:dyDescent="0.2">
      <c r="A78" s="9"/>
      <c r="B78" s="75">
        <v>2015</v>
      </c>
      <c r="C78" s="118">
        <f t="shared" si="5"/>
        <v>44427928</v>
      </c>
      <c r="D78" s="9"/>
      <c r="E78" s="9"/>
      <c r="F78" s="9"/>
      <c r="G78" s="9"/>
      <c r="H78" s="9"/>
      <c r="I78" s="9"/>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row>
    <row r="79" spans="1:65" ht="17" thickBot="1" x14ac:dyDescent="0.25">
      <c r="A79" s="9"/>
      <c r="B79" s="77" t="s">
        <v>71</v>
      </c>
      <c r="C79" s="114">
        <f t="shared" si="5"/>
        <v>58303697.024796069</v>
      </c>
      <c r="D79" s="9"/>
      <c r="E79" s="9"/>
      <c r="F79" s="9"/>
      <c r="G79" s="9"/>
      <c r="H79" s="9"/>
      <c r="I79" s="9"/>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row>
    <row r="80" spans="1:65" x14ac:dyDescent="0.2">
      <c r="A80" s="9"/>
      <c r="B80" s="9"/>
      <c r="C80" s="9"/>
      <c r="D80" s="9"/>
      <c r="E80" s="9"/>
      <c r="F80" s="9"/>
      <c r="G80" s="9"/>
      <c r="H80" s="9"/>
      <c r="I80" s="9"/>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row>
    <row r="81" spans="1:65" x14ac:dyDescent="0.2">
      <c r="A81" s="9"/>
      <c r="B81" s="31" t="s">
        <v>111</v>
      </c>
      <c r="C81" s="9"/>
      <c r="D81" s="9"/>
      <c r="E81" s="9"/>
      <c r="F81" s="9"/>
      <c r="G81" s="9"/>
      <c r="H81" s="9"/>
      <c r="I81" s="9"/>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row>
    <row r="82" spans="1:65" x14ac:dyDescent="0.2">
      <c r="A82" s="13"/>
      <c r="B82" s="9" t="s">
        <v>99</v>
      </c>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row>
    <row r="83" spans="1:65" x14ac:dyDescent="0.2">
      <c r="A83" s="13"/>
      <c r="B83" t="s">
        <v>100</v>
      </c>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row>
    <row r="84" spans="1:65" x14ac:dyDescent="0.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row>
    <row r="85" spans="1:65" x14ac:dyDescent="0.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row>
    <row r="86" spans="1:65" x14ac:dyDescent="0.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row>
    <row r="87" spans="1:65" x14ac:dyDescent="0.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row>
    <row r="88" spans="1:65" x14ac:dyDescent="0.2">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row>
    <row r="89" spans="1:65" x14ac:dyDescent="0.2">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row>
    <row r="90" spans="1:65" x14ac:dyDescent="0.2">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row>
    <row r="91" spans="1:65" x14ac:dyDescent="0.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row>
    <row r="92" spans="1:65" x14ac:dyDescent="0.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row>
    <row r="93" spans="1:65" x14ac:dyDescent="0.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row>
    <row r="94" spans="1:65" x14ac:dyDescent="0.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row>
    <row r="95" spans="1:65" x14ac:dyDescent="0.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row>
    <row r="96" spans="1:65" x14ac:dyDescent="0.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row>
    <row r="97" spans="1:65" x14ac:dyDescent="0.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row>
    <row r="98" spans="1:65" x14ac:dyDescent="0.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row>
    <row r="99" spans="1:65" x14ac:dyDescent="0.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spans="1:65" x14ac:dyDescent="0.2">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row>
    <row r="101" spans="1:65" x14ac:dyDescent="0.2">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row>
    <row r="102" spans="1:65" x14ac:dyDescent="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row>
    <row r="103" spans="1:65" x14ac:dyDescent="0.2">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row>
    <row r="104" spans="1:65" x14ac:dyDescent="0.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row>
    <row r="105" spans="1:65" x14ac:dyDescent="0.2">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row>
    <row r="106" spans="1:65"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row>
    <row r="107" spans="1:65" x14ac:dyDescent="0.2">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row>
    <row r="108" spans="1:65"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row>
    <row r="109" spans="1:65"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row>
    <row r="110" spans="1:65"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row>
    <row r="111" spans="1:65"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row>
    <row r="112" spans="1:65"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row>
    <row r="113" spans="1:65"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row>
    <row r="114" spans="1:65"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row>
    <row r="115" spans="1:65" x14ac:dyDescent="0.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row>
    <row r="116" spans="1:65" x14ac:dyDescent="0.2">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row>
    <row r="117" spans="1:65" x14ac:dyDescent="0.2">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row>
    <row r="118" spans="1:65" x14ac:dyDescent="0.2">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row>
    <row r="119" spans="1:65" x14ac:dyDescent="0.2">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row>
    <row r="120" spans="1:65" x14ac:dyDescent="0.2">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row>
    <row r="121" spans="1:65" x14ac:dyDescent="0.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row>
    <row r="122" spans="1:65" x14ac:dyDescent="0.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row>
    <row r="123" spans="1:65" x14ac:dyDescent="0.2">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row>
    <row r="124" spans="1:65" x14ac:dyDescent="0.2">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row>
    <row r="125" spans="1:65" x14ac:dyDescent="0.2">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row>
    <row r="126" spans="1:65" x14ac:dyDescent="0.2">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row>
    <row r="127" spans="1:65" x14ac:dyDescent="0.2">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row>
    <row r="128" spans="1:65" x14ac:dyDescent="0.2">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row>
    <row r="129" spans="1:65" x14ac:dyDescent="0.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row>
    <row r="130" spans="1:65" x14ac:dyDescent="0.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row>
    <row r="131" spans="1:65" x14ac:dyDescent="0.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row>
    <row r="132" spans="1:65" x14ac:dyDescent="0.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row>
    <row r="133" spans="1:65" x14ac:dyDescent="0.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row>
    <row r="134" spans="1:65" x14ac:dyDescent="0.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row>
    <row r="135" spans="1:65" x14ac:dyDescent="0.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row>
    <row r="136" spans="1:65"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row>
    <row r="137" spans="1:65"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row>
    <row r="138" spans="1:65"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row>
    <row r="139" spans="1:65"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row>
    <row r="140" spans="1:65"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row>
    <row r="141" spans="1:65"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row>
    <row r="142" spans="1:65"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row>
    <row r="143" spans="1:65"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row>
    <row r="144" spans="1:65"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row>
    <row r="145" spans="1:65"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row>
    <row r="146" spans="1:65"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row>
    <row r="147" spans="1:65"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row>
    <row r="148" spans="1:65"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row>
    <row r="149" spans="1:65"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row>
    <row r="150" spans="1:65"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row>
    <row r="151" spans="1:65"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row>
    <row r="152" spans="1:65"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row>
    <row r="153" spans="1:65"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row>
    <row r="154" spans="1:65"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row>
    <row r="155" spans="1:65"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row>
    <row r="156" spans="1:65"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row>
    <row r="157" spans="1:65"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row>
    <row r="158" spans="1:65"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row>
    <row r="159" spans="1:65" x14ac:dyDescent="0.2">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row>
    <row r="160" spans="1:65"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row>
    <row r="161" spans="1:65" x14ac:dyDescent="0.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row>
    <row r="162" spans="1:65" x14ac:dyDescent="0.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row>
    <row r="163" spans="1:65" x14ac:dyDescent="0.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row>
    <row r="164" spans="1:65"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row>
    <row r="165" spans="1:65"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row>
    <row r="166" spans="1:65"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row>
    <row r="167" spans="1:65" x14ac:dyDescent="0.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row>
    <row r="168" spans="1:65" x14ac:dyDescent="0.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row>
    <row r="169" spans="1:65" x14ac:dyDescent="0.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row>
    <row r="170" spans="1:65" x14ac:dyDescent="0.2">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row>
    <row r="171" spans="1:65" x14ac:dyDescent="0.2">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row>
    <row r="172" spans="1:65" x14ac:dyDescent="0.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row>
    <row r="173" spans="1:65" x14ac:dyDescent="0.2">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row>
    <row r="174" spans="1:65" x14ac:dyDescent="0.2">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row>
    <row r="175" spans="1:65" x14ac:dyDescent="0.2">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row>
    <row r="176" spans="1:65" x14ac:dyDescent="0.2">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row>
    <row r="177" spans="1:65" x14ac:dyDescent="0.2">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row>
    <row r="178" spans="1:65" x14ac:dyDescent="0.2">
      <c r="A178" s="13"/>
      <c r="B178" s="13"/>
      <c r="C178" s="13"/>
      <c r="D178" s="13"/>
      <c r="E178" s="13"/>
      <c r="F178" s="13"/>
      <c r="G178" s="13"/>
      <c r="H178" s="13"/>
      <c r="I178" s="13"/>
      <c r="J178" s="13"/>
      <c r="K178" s="13"/>
      <c r="L178" s="13"/>
    </row>
    <row r="179" spans="1:65" x14ac:dyDescent="0.2">
      <c r="A179" s="13"/>
      <c r="B179" s="13"/>
      <c r="C179" s="13"/>
      <c r="D179" s="13"/>
      <c r="E179" s="13"/>
      <c r="F179" s="13"/>
      <c r="G179" s="13"/>
      <c r="H179" s="13"/>
      <c r="I179" s="13"/>
      <c r="J179" s="13"/>
      <c r="K179" s="13"/>
    </row>
    <row r="180" spans="1:65" x14ac:dyDescent="0.2">
      <c r="A180" s="13"/>
      <c r="B180" s="13"/>
      <c r="C180" s="13"/>
      <c r="D180" s="13"/>
      <c r="E180" s="13"/>
      <c r="F180" s="13"/>
      <c r="G180" s="13"/>
      <c r="H180" s="13"/>
      <c r="I180" s="13"/>
      <c r="J180" s="13"/>
      <c r="K180" s="13"/>
    </row>
    <row r="181" spans="1:65" x14ac:dyDescent="0.2">
      <c r="A181" s="13"/>
      <c r="B181" s="13"/>
      <c r="C181" s="13"/>
      <c r="D181" s="13"/>
      <c r="E181" s="13"/>
      <c r="F181" s="13"/>
      <c r="G181" s="13"/>
      <c r="H181" s="13"/>
      <c r="I181" s="13"/>
      <c r="J181" s="13"/>
      <c r="K181" s="13"/>
    </row>
    <row r="182" spans="1:65" x14ac:dyDescent="0.2">
      <c r="A182" s="13"/>
      <c r="B182" s="13"/>
      <c r="C182" s="13"/>
      <c r="D182" s="13"/>
      <c r="E182" s="13"/>
      <c r="F182" s="13"/>
      <c r="G182" s="13"/>
      <c r="H182" s="13"/>
      <c r="I182" s="13"/>
      <c r="J182" s="13"/>
      <c r="K182" s="13"/>
    </row>
    <row r="183" spans="1:65" x14ac:dyDescent="0.2">
      <c r="A183" s="13"/>
      <c r="B183" s="13"/>
      <c r="C183" s="13"/>
      <c r="D183" s="13"/>
      <c r="E183" s="13"/>
      <c r="F183" s="13"/>
      <c r="G183" s="13"/>
      <c r="H183" s="13"/>
      <c r="I183" s="13"/>
      <c r="J183" s="13"/>
      <c r="K183" s="13"/>
    </row>
  </sheetData>
  <mergeCells count="1">
    <mergeCell ref="C7:G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889FB-38B8-A54B-960D-933D380AA1BC}">
  <dimension ref="A1:BM177"/>
  <sheetViews>
    <sheetView zoomScale="130" zoomScaleNormal="130" workbookViewId="0"/>
  </sheetViews>
  <sheetFormatPr baseColWidth="10" defaultRowHeight="16" x14ac:dyDescent="0.2"/>
  <cols>
    <col min="1" max="16384" width="10.83203125" style="4"/>
  </cols>
  <sheetData>
    <row r="1" spans="1:10" ht="19" x14ac:dyDescent="0.25">
      <c r="A1" s="1" t="s">
        <v>134</v>
      </c>
      <c r="B1" s="2"/>
      <c r="C1" s="2"/>
      <c r="D1" s="2"/>
      <c r="E1" s="2"/>
      <c r="F1" s="2"/>
      <c r="G1" s="2"/>
      <c r="H1" s="2"/>
      <c r="I1" s="2"/>
      <c r="J1" s="3"/>
    </row>
    <row r="2" spans="1:10" x14ac:dyDescent="0.2">
      <c r="A2" s="14"/>
      <c r="B2" s="2"/>
      <c r="C2" s="2"/>
      <c r="D2" s="2"/>
      <c r="E2" s="2"/>
      <c r="F2" s="2"/>
      <c r="G2" s="2"/>
      <c r="H2" s="2"/>
      <c r="I2" s="2"/>
      <c r="J2" s="3"/>
    </row>
    <row r="3" spans="1:10" x14ac:dyDescent="0.2">
      <c r="A3" s="14"/>
      <c r="B3" s="2" t="s">
        <v>15</v>
      </c>
      <c r="C3" s="2"/>
      <c r="D3" s="2"/>
      <c r="E3" s="2"/>
      <c r="F3" s="2"/>
      <c r="G3" s="2"/>
      <c r="H3" s="2"/>
      <c r="I3" s="2"/>
      <c r="J3" s="3"/>
    </row>
    <row r="4" spans="1:10" x14ac:dyDescent="0.2">
      <c r="A4" s="14"/>
      <c r="B4" s="2"/>
      <c r="C4" s="2"/>
      <c r="D4" s="2"/>
      <c r="E4" s="2"/>
      <c r="F4" s="2"/>
      <c r="G4" s="2"/>
      <c r="H4" s="2"/>
      <c r="I4" s="2"/>
      <c r="J4" s="3"/>
    </row>
    <row r="5" spans="1:10" x14ac:dyDescent="0.2">
      <c r="A5" s="14"/>
      <c r="B5" s="2"/>
      <c r="C5" s="127" t="s">
        <v>135</v>
      </c>
      <c r="D5" s="127"/>
      <c r="E5" s="127"/>
      <c r="F5" s="127"/>
      <c r="G5" s="127"/>
      <c r="H5" s="2"/>
      <c r="I5" s="2"/>
      <c r="J5" s="3"/>
    </row>
    <row r="6" spans="1:10" ht="35" thickBot="1" x14ac:dyDescent="0.25">
      <c r="A6" s="14"/>
      <c r="B6" s="2"/>
      <c r="C6" s="119" t="s">
        <v>6</v>
      </c>
      <c r="D6" s="120" t="s">
        <v>28</v>
      </c>
      <c r="E6" s="120" t="s">
        <v>29</v>
      </c>
      <c r="F6" s="120" t="s">
        <v>30</v>
      </c>
      <c r="G6" s="120" t="s">
        <v>31</v>
      </c>
      <c r="H6" s="2"/>
      <c r="I6" s="2"/>
      <c r="J6" s="3"/>
    </row>
    <row r="7" spans="1:10" x14ac:dyDescent="0.2">
      <c r="A7" s="14"/>
      <c r="B7" s="2"/>
      <c r="C7" s="121">
        <v>2012</v>
      </c>
      <c r="D7" s="122">
        <v>2.5</v>
      </c>
      <c r="E7" s="122">
        <v>1.4</v>
      </c>
      <c r="F7" s="122">
        <v>1.26</v>
      </c>
      <c r="G7" s="122">
        <v>1.08</v>
      </c>
      <c r="H7" s="2"/>
      <c r="I7" s="2"/>
      <c r="J7" s="3"/>
    </row>
    <row r="8" spans="1:10" x14ac:dyDescent="0.2">
      <c r="A8" s="14"/>
      <c r="B8" s="2"/>
      <c r="C8" s="121">
        <v>2013</v>
      </c>
      <c r="D8" s="122">
        <v>2.1</v>
      </c>
      <c r="E8" s="122">
        <v>1.6</v>
      </c>
      <c r="F8" s="122">
        <v>1.34</v>
      </c>
      <c r="G8" s="122"/>
      <c r="H8" s="2"/>
      <c r="I8" s="2"/>
      <c r="J8" s="3"/>
    </row>
    <row r="9" spans="1:10" x14ac:dyDescent="0.2">
      <c r="A9" s="14"/>
      <c r="B9" s="2"/>
      <c r="C9" s="121">
        <v>2014</v>
      </c>
      <c r="D9" s="122">
        <v>6.3</v>
      </c>
      <c r="E9" s="122">
        <v>1.52</v>
      </c>
      <c r="F9" s="122"/>
      <c r="G9" s="122"/>
      <c r="H9" s="2"/>
      <c r="I9" s="2"/>
      <c r="J9" s="3"/>
    </row>
    <row r="10" spans="1:10" x14ac:dyDescent="0.2">
      <c r="A10" s="14"/>
      <c r="B10" s="2"/>
      <c r="C10" s="121">
        <v>2015</v>
      </c>
      <c r="D10" s="122">
        <v>4.2</v>
      </c>
      <c r="E10" s="122"/>
      <c r="F10" s="122"/>
      <c r="G10" s="122"/>
      <c r="H10" s="2"/>
      <c r="I10" s="2"/>
      <c r="J10" s="3"/>
    </row>
    <row r="11" spans="1:10" x14ac:dyDescent="0.2">
      <c r="A11" s="14"/>
      <c r="B11" s="2"/>
      <c r="C11" s="2"/>
      <c r="D11" s="2"/>
      <c r="E11" s="2"/>
      <c r="F11" s="2"/>
      <c r="G11" s="2"/>
      <c r="H11" s="2"/>
      <c r="I11" s="2"/>
      <c r="J11" s="3"/>
    </row>
    <row r="12" spans="1:10" x14ac:dyDescent="0.2">
      <c r="A12" s="14"/>
      <c r="B12" s="48" t="s">
        <v>136</v>
      </c>
      <c r="C12" s="2"/>
      <c r="D12" s="2"/>
      <c r="E12" s="2"/>
      <c r="F12" s="2"/>
      <c r="G12" s="2"/>
      <c r="H12" s="2"/>
      <c r="I12" s="2"/>
      <c r="J12" s="3"/>
    </row>
    <row r="13" spans="1:10" x14ac:dyDescent="0.2">
      <c r="A13" s="14"/>
      <c r="B13" s="2"/>
      <c r="C13" s="2"/>
      <c r="D13" s="2"/>
      <c r="E13" s="2"/>
      <c r="F13" s="2"/>
      <c r="G13" s="2"/>
      <c r="H13" s="2"/>
      <c r="I13" s="2"/>
      <c r="J13" s="3"/>
    </row>
    <row r="14" spans="1:10" x14ac:dyDescent="0.2">
      <c r="A14" s="14"/>
      <c r="B14" s="2"/>
      <c r="C14" s="2"/>
      <c r="D14" s="2"/>
      <c r="E14" s="2"/>
      <c r="F14" s="2"/>
      <c r="G14" s="2"/>
      <c r="H14" s="2"/>
      <c r="I14" s="2"/>
      <c r="J14" s="3"/>
    </row>
    <row r="15" spans="1:10" x14ac:dyDescent="0.2">
      <c r="A15" s="14"/>
      <c r="B15" s="2" t="s">
        <v>137</v>
      </c>
      <c r="C15" s="2"/>
      <c r="D15" s="2"/>
      <c r="E15" s="2"/>
      <c r="F15" s="2"/>
      <c r="G15" s="2"/>
      <c r="H15" s="2"/>
      <c r="I15" s="2"/>
      <c r="J15" s="3"/>
    </row>
    <row r="16" spans="1:10" x14ac:dyDescent="0.2">
      <c r="A16" s="14"/>
      <c r="B16" s="2" t="s">
        <v>138</v>
      </c>
      <c r="C16" s="2"/>
      <c r="D16" s="2"/>
      <c r="E16" s="2"/>
      <c r="F16" s="2"/>
      <c r="G16" s="2"/>
      <c r="H16" s="2"/>
      <c r="I16" s="2"/>
      <c r="J16" s="3"/>
    </row>
    <row r="17" spans="1:12" x14ac:dyDescent="0.2">
      <c r="A17" s="14"/>
      <c r="B17" s="2"/>
      <c r="C17" s="2"/>
      <c r="D17" s="2"/>
      <c r="E17" s="2"/>
      <c r="F17" s="2"/>
      <c r="G17" s="2"/>
      <c r="H17" s="2"/>
      <c r="I17" s="2"/>
      <c r="J17" s="3"/>
    </row>
    <row r="18" spans="1:12" ht="17" thickBot="1" x14ac:dyDescent="0.25">
      <c r="A18" s="5"/>
      <c r="B18" s="6"/>
      <c r="C18" s="7"/>
      <c r="D18" s="7"/>
      <c r="E18" s="7"/>
      <c r="F18" s="6"/>
      <c r="G18" s="6"/>
      <c r="H18" s="6"/>
      <c r="I18" s="6"/>
      <c r="J18" s="8"/>
    </row>
    <row r="19" spans="1:12" x14ac:dyDescent="0.2">
      <c r="A19" s="9"/>
      <c r="B19" s="9"/>
      <c r="C19" s="9"/>
      <c r="D19" s="9"/>
      <c r="E19" s="9"/>
      <c r="F19" s="9"/>
      <c r="G19" s="9"/>
      <c r="H19" s="9"/>
      <c r="I19" s="9"/>
    </row>
    <row r="20" spans="1:12" ht="19" x14ac:dyDescent="0.25">
      <c r="A20" s="10" t="s">
        <v>2</v>
      </c>
      <c r="B20" s="9"/>
      <c r="C20" s="9"/>
      <c r="D20" s="9"/>
      <c r="E20" s="9"/>
      <c r="F20" s="9"/>
      <c r="G20" s="9"/>
      <c r="H20" s="9"/>
      <c r="I20" s="9"/>
    </row>
    <row r="21" spans="1:12" x14ac:dyDescent="0.2">
      <c r="A21" s="9"/>
      <c r="B21" s="31" t="s">
        <v>157</v>
      </c>
      <c r="C21" s="9"/>
      <c r="D21" s="9"/>
      <c r="E21" s="9"/>
      <c r="F21" s="9"/>
      <c r="G21" s="9"/>
      <c r="H21" s="9"/>
      <c r="I21" s="9"/>
      <c r="L21" s="13"/>
    </row>
    <row r="22" spans="1:12" x14ac:dyDescent="0.2">
      <c r="A22" s="9"/>
      <c r="B22" s="31" t="s">
        <v>158</v>
      </c>
      <c r="C22" s="9"/>
      <c r="D22" s="9"/>
      <c r="E22" s="9"/>
      <c r="F22" s="9"/>
      <c r="G22" s="9"/>
      <c r="H22" s="9"/>
      <c r="I22" s="9"/>
      <c r="L22" s="13"/>
    </row>
    <row r="23" spans="1:12" x14ac:dyDescent="0.2">
      <c r="A23" s="9"/>
      <c r="B23" s="9"/>
      <c r="C23" s="9"/>
      <c r="D23" s="9"/>
      <c r="E23" s="9"/>
      <c r="F23" s="9"/>
      <c r="G23" s="9"/>
      <c r="H23" s="9"/>
      <c r="I23" s="9"/>
      <c r="L23" s="13"/>
    </row>
    <row r="24" spans="1:12" x14ac:dyDescent="0.2">
      <c r="A24" s="9"/>
      <c r="B24" s="9"/>
      <c r="C24" s="9"/>
      <c r="D24" s="9"/>
      <c r="E24" s="9"/>
      <c r="F24" s="9"/>
      <c r="G24" s="9"/>
      <c r="H24" s="9"/>
      <c r="I24" s="9"/>
      <c r="L24" s="13"/>
    </row>
    <row r="25" spans="1:12" x14ac:dyDescent="0.2">
      <c r="A25" s="9"/>
      <c r="B25" s="9" t="s">
        <v>139</v>
      </c>
      <c r="C25" s="9"/>
      <c r="D25" s="9"/>
      <c r="E25" s="9"/>
      <c r="F25" s="9" t="s">
        <v>140</v>
      </c>
      <c r="G25" s="9"/>
      <c r="H25" s="9"/>
      <c r="I25" s="9"/>
      <c r="L25" s="13"/>
    </row>
    <row r="26" spans="1:12" x14ac:dyDescent="0.2">
      <c r="A26" s="9"/>
      <c r="B26" s="9"/>
      <c r="C26" s="9"/>
      <c r="D26" s="9"/>
      <c r="E26" s="9"/>
      <c r="F26" s="9"/>
      <c r="G26" s="9"/>
      <c r="H26" s="9"/>
      <c r="I26" s="9"/>
      <c r="L26" s="13"/>
    </row>
    <row r="27" spans="1:12" ht="20" x14ac:dyDescent="0.2">
      <c r="A27" s="9"/>
      <c r="B27" s="27" t="s">
        <v>141</v>
      </c>
      <c r="C27" s="123" t="s">
        <v>142</v>
      </c>
      <c r="D27" s="27" t="s">
        <v>143</v>
      </c>
      <c r="E27" s="9"/>
      <c r="F27" s="27" t="s">
        <v>141</v>
      </c>
      <c r="G27" s="123" t="s">
        <v>144</v>
      </c>
      <c r="H27" s="27" t="s">
        <v>143</v>
      </c>
      <c r="I27" s="9"/>
      <c r="L27" s="13"/>
    </row>
    <row r="28" spans="1:12" x14ac:dyDescent="0.2">
      <c r="A28" s="9"/>
      <c r="B28" s="39">
        <f>RANK(D7,D$7:D$9,1)</f>
        <v>2</v>
      </c>
      <c r="C28" s="124">
        <f>RANK(E7,E$7:E$9,1)</f>
        <v>1</v>
      </c>
      <c r="D28" s="39">
        <f>(B28-C28)^2</f>
        <v>1</v>
      </c>
      <c r="E28" s="9"/>
      <c r="F28" s="39">
        <f>RANK(E7,E$7:E$8,1)</f>
        <v>1</v>
      </c>
      <c r="G28" s="124">
        <f>RANK(F7,F$7:F$8,1)</f>
        <v>1</v>
      </c>
      <c r="H28" s="39">
        <f t="shared" ref="H28:H29" si="0">(F28-G28)^2</f>
        <v>0</v>
      </c>
      <c r="I28" s="9"/>
      <c r="L28" s="13"/>
    </row>
    <row r="29" spans="1:12" x14ac:dyDescent="0.2">
      <c r="A29" s="9"/>
      <c r="B29" s="39">
        <f t="shared" ref="B29:C29" si="1">RANK(D8,D$7:D$9,1)</f>
        <v>1</v>
      </c>
      <c r="C29" s="124">
        <f t="shared" si="1"/>
        <v>3</v>
      </c>
      <c r="D29" s="39">
        <f t="shared" ref="D29:D30" si="2">(B29-C29)^2</f>
        <v>4</v>
      </c>
      <c r="E29" s="9"/>
      <c r="F29" s="27">
        <f>RANK(E8,E$7:E$8,1)</f>
        <v>2</v>
      </c>
      <c r="G29" s="123">
        <f>RANK(F8,F$7:F$8,1)</f>
        <v>2</v>
      </c>
      <c r="H29" s="27">
        <f t="shared" si="0"/>
        <v>0</v>
      </c>
      <c r="I29" s="9"/>
      <c r="L29" s="13"/>
    </row>
    <row r="30" spans="1:12" x14ac:dyDescent="0.2">
      <c r="A30" s="9"/>
      <c r="B30" s="27">
        <f>RANK(D9,D$7:D$9,1)</f>
        <v>3</v>
      </c>
      <c r="C30" s="123">
        <f t="shared" ref="C30" si="3">RANK(E9,E$7:E$9,1)</f>
        <v>2</v>
      </c>
      <c r="D30" s="27">
        <f t="shared" si="2"/>
        <v>1</v>
      </c>
      <c r="E30" s="9"/>
      <c r="F30" s="39"/>
      <c r="G30" s="126"/>
      <c r="H30" s="39">
        <f>SUM(H28:H29)</f>
        <v>0</v>
      </c>
      <c r="I30" s="9"/>
      <c r="L30" s="13"/>
    </row>
    <row r="31" spans="1:12" x14ac:dyDescent="0.2">
      <c r="A31" s="11"/>
      <c r="B31" s="39"/>
      <c r="C31" s="126"/>
      <c r="D31" s="39">
        <f>SUM(D28:D30)</f>
        <v>6</v>
      </c>
      <c r="E31" s="9"/>
      <c r="I31" s="9"/>
      <c r="L31" s="13"/>
    </row>
    <row r="32" spans="1:12" x14ac:dyDescent="0.2">
      <c r="A32" s="9"/>
      <c r="E32" s="9"/>
      <c r="F32" s="9"/>
      <c r="G32" s="9"/>
      <c r="H32" s="9"/>
      <c r="I32" s="9"/>
      <c r="L32" s="13"/>
    </row>
    <row r="33" spans="1:14" x14ac:dyDescent="0.2">
      <c r="A33" s="9"/>
      <c r="B33" s="31" t="s">
        <v>145</v>
      </c>
      <c r="C33" s="9"/>
      <c r="D33" s="9"/>
      <c r="E33" s="9"/>
      <c r="F33" s="9"/>
      <c r="G33" s="9"/>
      <c r="H33" s="9"/>
      <c r="I33" s="9"/>
      <c r="L33" s="13"/>
    </row>
    <row r="34" spans="1:14" x14ac:dyDescent="0.2">
      <c r="A34" s="9"/>
      <c r="B34" s="9"/>
      <c r="C34" s="9"/>
      <c r="D34" s="9"/>
      <c r="E34" s="9"/>
      <c r="F34" s="9"/>
      <c r="G34" s="9"/>
      <c r="H34" s="9"/>
      <c r="I34" s="9"/>
      <c r="L34" s="13"/>
    </row>
    <row r="35" spans="1:14" x14ac:dyDescent="0.2">
      <c r="A35" s="9"/>
      <c r="B35" s="31" t="s">
        <v>146</v>
      </c>
      <c r="C35" s="12"/>
      <c r="D35" s="9"/>
      <c r="E35" s="9"/>
      <c r="F35" s="9"/>
      <c r="G35" s="9"/>
      <c r="H35" s="9"/>
      <c r="I35" s="9"/>
    </row>
    <row r="36" spans="1:14" x14ac:dyDescent="0.2">
      <c r="A36" s="9"/>
      <c r="B36" s="9"/>
      <c r="C36" s="9"/>
      <c r="D36" s="9"/>
      <c r="E36" s="9"/>
      <c r="F36" s="9"/>
      <c r="G36" s="9"/>
      <c r="H36" s="9"/>
      <c r="I36" s="9"/>
    </row>
    <row r="37" spans="1:14" x14ac:dyDescent="0.2">
      <c r="A37" s="9"/>
      <c r="B37" s="22" t="s">
        <v>89</v>
      </c>
      <c r="C37" s="23" t="s">
        <v>147</v>
      </c>
      <c r="D37" s="23" t="s">
        <v>148</v>
      </c>
      <c r="E37" s="23" t="s">
        <v>149</v>
      </c>
      <c r="F37" s="23" t="s">
        <v>150</v>
      </c>
      <c r="G37" s="9"/>
      <c r="H37" s="9"/>
      <c r="I37" s="9"/>
      <c r="J37" s="9"/>
    </row>
    <row r="38" spans="1:14" x14ac:dyDescent="0.2">
      <c r="A38" s="9"/>
      <c r="B38" s="43">
        <v>2</v>
      </c>
      <c r="C38" s="32">
        <v>3</v>
      </c>
      <c r="D38" s="32">
        <f>D31</f>
        <v>6</v>
      </c>
      <c r="E38" s="32">
        <f>1-D38/(C38*(C38^2-1)/6)</f>
        <v>-0.5</v>
      </c>
      <c r="F38" s="32">
        <v>2</v>
      </c>
      <c r="G38" s="9"/>
      <c r="H38" s="9"/>
      <c r="I38" s="9"/>
      <c r="J38" s="9"/>
    </row>
    <row r="39" spans="1:14" x14ac:dyDescent="0.2">
      <c r="A39" s="9"/>
      <c r="B39" s="43">
        <v>3</v>
      </c>
      <c r="C39" s="32">
        <v>2</v>
      </c>
      <c r="D39" s="32">
        <f>H30</f>
        <v>0</v>
      </c>
      <c r="E39" s="32">
        <f>1-D39/(C39*(C39^2-1)/6)</f>
        <v>1</v>
      </c>
      <c r="F39" s="32">
        <v>1</v>
      </c>
      <c r="G39" s="9"/>
      <c r="H39" s="9"/>
      <c r="I39" s="9"/>
      <c r="J39" s="9"/>
    </row>
    <row r="40" spans="1:14" x14ac:dyDescent="0.2">
      <c r="A40" s="11"/>
      <c r="B40" s="9"/>
      <c r="C40" s="9"/>
      <c r="D40" s="9"/>
      <c r="E40" s="9"/>
      <c r="F40" s="9"/>
      <c r="G40" s="9"/>
      <c r="H40" s="9"/>
      <c r="I40" s="9"/>
    </row>
    <row r="41" spans="1:14" x14ac:dyDescent="0.2">
      <c r="A41" s="9"/>
      <c r="B41" s="9" t="s">
        <v>151</v>
      </c>
      <c r="C41" s="125">
        <f>SUMPRODUCT(E38:E39,F38:F39)/SUM(F38:F39)</f>
        <v>0</v>
      </c>
      <c r="D41" s="9"/>
      <c r="E41" s="9"/>
      <c r="F41" s="9"/>
      <c r="G41" s="9"/>
      <c r="H41" s="9"/>
      <c r="I41" s="9"/>
      <c r="M41" s="12"/>
      <c r="N41" s="9"/>
    </row>
    <row r="42" spans="1:14" x14ac:dyDescent="0.2">
      <c r="A42" s="9"/>
      <c r="B42" s="9"/>
      <c r="C42" s="9"/>
      <c r="D42" s="9"/>
      <c r="E42" s="9"/>
      <c r="F42" s="9"/>
      <c r="G42" s="9"/>
      <c r="H42" s="9"/>
      <c r="I42" s="9"/>
      <c r="M42" s="13"/>
      <c r="N42" s="13"/>
    </row>
    <row r="43" spans="1:14" x14ac:dyDescent="0.2">
      <c r="A43" s="9"/>
      <c r="B43" s="31" t="s">
        <v>162</v>
      </c>
      <c r="C43" s="9"/>
      <c r="D43" s="9"/>
      <c r="E43" s="9"/>
      <c r="F43" s="9"/>
      <c r="G43" s="9"/>
      <c r="H43" s="9"/>
      <c r="I43" s="9"/>
      <c r="M43" s="13"/>
      <c r="N43" s="13"/>
    </row>
    <row r="44" spans="1:14" x14ac:dyDescent="0.2">
      <c r="A44" s="9"/>
      <c r="B44" s="31"/>
      <c r="C44" s="9"/>
      <c r="D44" s="9"/>
      <c r="E44" s="9"/>
      <c r="F44" s="9"/>
      <c r="G44" s="9"/>
      <c r="H44" s="9"/>
      <c r="I44" s="9"/>
      <c r="M44" s="13"/>
      <c r="N44" s="13"/>
    </row>
    <row r="45" spans="1:14" x14ac:dyDescent="0.2">
      <c r="A45" s="9"/>
      <c r="B45" s="9" t="s">
        <v>152</v>
      </c>
      <c r="C45" s="9">
        <f>COUNT(C7:C10)+1</f>
        <v>5</v>
      </c>
      <c r="D45" s="9" t="s">
        <v>159</v>
      </c>
      <c r="E45" s="9"/>
      <c r="F45" s="9"/>
      <c r="G45" s="9"/>
      <c r="H45" s="9"/>
      <c r="I45" s="9"/>
      <c r="M45" s="13"/>
      <c r="N45" s="13"/>
    </row>
    <row r="46" spans="1:14" x14ac:dyDescent="0.2">
      <c r="A46" s="9"/>
      <c r="B46" s="9" t="s">
        <v>153</v>
      </c>
      <c r="C46" s="9">
        <v>0</v>
      </c>
      <c r="D46" s="9"/>
      <c r="E46" s="9"/>
      <c r="F46" s="9"/>
      <c r="G46" s="9"/>
      <c r="H46" s="9"/>
      <c r="I46" s="9"/>
      <c r="M46" s="13"/>
      <c r="N46" s="13"/>
    </row>
    <row r="47" spans="1:14" x14ac:dyDescent="0.2">
      <c r="A47" s="9"/>
      <c r="B47" s="9" t="s">
        <v>154</v>
      </c>
      <c r="C47" s="125">
        <f>1/((C45-2)*(C45-3)/2)</f>
        <v>0.33333333333333331</v>
      </c>
      <c r="D47" s="9"/>
      <c r="E47" s="9"/>
      <c r="F47" s="9"/>
      <c r="G47" s="9"/>
      <c r="H47" s="9"/>
      <c r="I47" s="9"/>
      <c r="M47" s="13"/>
      <c r="N47" s="13"/>
    </row>
    <row r="48" spans="1:14" x14ac:dyDescent="0.2">
      <c r="A48" s="9"/>
      <c r="B48" s="9"/>
      <c r="C48" s="9"/>
      <c r="D48" s="9"/>
      <c r="E48" s="9"/>
      <c r="F48" s="9"/>
      <c r="G48" s="9"/>
      <c r="H48" s="9"/>
      <c r="I48" s="9"/>
      <c r="M48" s="13"/>
      <c r="N48" s="13"/>
    </row>
    <row r="49" spans="1:14" x14ac:dyDescent="0.2">
      <c r="A49" s="9"/>
      <c r="B49" s="9" t="s">
        <v>155</v>
      </c>
      <c r="C49" s="12">
        <f>$C$46+0.67*SQRT($C$47)</f>
        <v>0.38682468035704926</v>
      </c>
      <c r="D49" s="9"/>
      <c r="E49" s="9"/>
      <c r="F49" s="9"/>
      <c r="G49" s="9"/>
      <c r="H49" s="9"/>
      <c r="I49" s="9"/>
      <c r="M49" s="13"/>
      <c r="N49" s="13"/>
    </row>
    <row r="50" spans="1:14" x14ac:dyDescent="0.2">
      <c r="A50" s="9"/>
      <c r="B50" s="9" t="s">
        <v>156</v>
      </c>
      <c r="C50" s="12">
        <f>$C$46-0.67*SQRT($C$47)</f>
        <v>-0.38682468035704926</v>
      </c>
      <c r="D50" s="9"/>
      <c r="E50" s="9"/>
      <c r="F50" s="9"/>
      <c r="G50" s="9"/>
      <c r="H50" s="9"/>
      <c r="I50" s="9"/>
      <c r="M50" s="13"/>
      <c r="N50" s="13"/>
    </row>
    <row r="51" spans="1:14" x14ac:dyDescent="0.2">
      <c r="A51" s="9"/>
      <c r="B51" s="9"/>
      <c r="C51" s="9"/>
      <c r="D51" s="9"/>
      <c r="E51" s="9"/>
      <c r="F51" s="9"/>
      <c r="G51" s="9"/>
      <c r="H51" s="9"/>
      <c r="I51" s="9"/>
      <c r="M51" s="13"/>
      <c r="N51" s="13"/>
    </row>
    <row r="52" spans="1:14" x14ac:dyDescent="0.2">
      <c r="A52" s="9"/>
      <c r="B52" s="9" t="s">
        <v>160</v>
      </c>
      <c r="C52" s="9"/>
      <c r="D52" s="9"/>
      <c r="E52" s="9"/>
      <c r="F52" s="9"/>
      <c r="G52" s="9"/>
      <c r="H52" s="9"/>
      <c r="I52" s="9"/>
      <c r="M52" s="12"/>
      <c r="N52" s="9"/>
    </row>
    <row r="53" spans="1:14" x14ac:dyDescent="0.2">
      <c r="A53" s="9"/>
      <c r="B53" s="9" t="s">
        <v>161</v>
      </c>
      <c r="C53" s="9"/>
      <c r="D53" s="9"/>
      <c r="E53" s="9"/>
      <c r="F53" s="9"/>
      <c r="G53" s="9"/>
      <c r="H53" s="9"/>
      <c r="I53" s="9"/>
      <c r="M53" s="13"/>
      <c r="N53" s="13"/>
    </row>
    <row r="54" spans="1:14" x14ac:dyDescent="0.2">
      <c r="A54" s="9"/>
      <c r="B54" s="9"/>
      <c r="C54" s="9"/>
      <c r="D54" s="9"/>
      <c r="E54" s="9"/>
      <c r="F54" s="9"/>
      <c r="G54" s="9"/>
      <c r="H54" s="9"/>
      <c r="I54" s="9"/>
      <c r="M54" s="13"/>
      <c r="N54" s="13"/>
    </row>
    <row r="55" spans="1:14" x14ac:dyDescent="0.2">
      <c r="A55" s="9"/>
      <c r="B55" s="9"/>
      <c r="C55" s="9"/>
      <c r="D55" s="9"/>
      <c r="E55" s="9"/>
      <c r="F55" s="9"/>
      <c r="G55" s="9"/>
      <c r="H55" s="9"/>
      <c r="I55" s="9"/>
      <c r="M55" s="13"/>
      <c r="N55" s="13"/>
    </row>
    <row r="56" spans="1:14" x14ac:dyDescent="0.2">
      <c r="A56" s="9"/>
      <c r="B56" s="9"/>
      <c r="C56" s="9"/>
      <c r="D56" s="9"/>
      <c r="E56" s="9"/>
      <c r="F56" s="9"/>
      <c r="G56" s="9"/>
      <c r="H56" s="9"/>
      <c r="I56" s="9"/>
      <c r="L56" s="13"/>
      <c r="M56" s="13"/>
      <c r="N56" s="13"/>
    </row>
    <row r="57" spans="1:14" x14ac:dyDescent="0.2">
      <c r="A57" s="9"/>
      <c r="B57" s="9"/>
      <c r="C57" s="9"/>
      <c r="D57" s="9"/>
      <c r="E57" s="9"/>
      <c r="F57" s="9"/>
      <c r="G57" s="9"/>
      <c r="H57" s="9"/>
      <c r="I57" s="9"/>
      <c r="L57" s="13"/>
      <c r="M57" s="13"/>
      <c r="N57" s="13"/>
    </row>
    <row r="58" spans="1:14" x14ac:dyDescent="0.2">
      <c r="A58" s="9"/>
      <c r="B58" s="9"/>
      <c r="C58" s="9"/>
      <c r="D58" s="9"/>
      <c r="E58" s="9"/>
      <c r="F58" s="9"/>
      <c r="G58" s="9"/>
      <c r="H58" s="9"/>
      <c r="I58" s="9"/>
      <c r="L58" s="13"/>
      <c r="M58" s="13"/>
      <c r="N58" s="13"/>
    </row>
    <row r="59" spans="1:14" x14ac:dyDescent="0.2">
      <c r="A59" s="9"/>
      <c r="B59" s="9"/>
      <c r="C59" s="9"/>
      <c r="D59" s="9"/>
      <c r="E59" s="9"/>
      <c r="F59" s="9"/>
      <c r="G59" s="9"/>
      <c r="H59" s="9"/>
      <c r="I59" s="9"/>
      <c r="L59" s="13"/>
      <c r="M59" s="13"/>
      <c r="N59" s="13"/>
    </row>
    <row r="60" spans="1:14" x14ac:dyDescent="0.2">
      <c r="A60" s="9"/>
      <c r="B60" s="9"/>
      <c r="C60" s="9"/>
      <c r="D60" s="9"/>
      <c r="E60" s="9"/>
      <c r="F60" s="9"/>
      <c r="G60" s="9"/>
      <c r="H60" s="9"/>
      <c r="I60" s="9"/>
      <c r="L60" s="9"/>
      <c r="M60" s="13"/>
      <c r="N60" s="13"/>
    </row>
    <row r="61" spans="1:14" x14ac:dyDescent="0.2">
      <c r="A61" s="9"/>
      <c r="B61" s="9"/>
      <c r="C61" s="9"/>
      <c r="D61" s="9"/>
      <c r="E61" s="9"/>
      <c r="F61" s="9"/>
      <c r="G61" s="9"/>
      <c r="H61" s="9"/>
      <c r="I61" s="9"/>
      <c r="L61" s="13"/>
      <c r="M61" s="13"/>
      <c r="N61" s="13"/>
    </row>
    <row r="62" spans="1:14" x14ac:dyDescent="0.2">
      <c r="A62" s="9"/>
      <c r="B62" s="9"/>
      <c r="C62" s="9"/>
      <c r="D62" s="9"/>
      <c r="E62" s="9"/>
      <c r="F62" s="9"/>
      <c r="G62" s="9"/>
      <c r="H62" s="9"/>
      <c r="I62" s="9"/>
      <c r="L62" s="13"/>
      <c r="M62" s="13"/>
      <c r="N62" s="13"/>
    </row>
    <row r="63" spans="1:14" x14ac:dyDescent="0.2">
      <c r="A63" s="9"/>
      <c r="B63" s="9"/>
      <c r="C63" s="9"/>
      <c r="D63" s="9"/>
      <c r="E63" s="9"/>
      <c r="F63" s="9"/>
      <c r="G63" s="9"/>
      <c r="H63" s="9"/>
      <c r="I63" s="9"/>
      <c r="L63" s="13"/>
      <c r="M63" s="13"/>
      <c r="N63" s="13"/>
    </row>
    <row r="64" spans="1:14" x14ac:dyDescent="0.2">
      <c r="A64" s="9"/>
      <c r="B64" s="9"/>
      <c r="C64" s="9"/>
      <c r="D64" s="9"/>
      <c r="E64" s="9"/>
      <c r="F64" s="9"/>
      <c r="G64" s="9"/>
      <c r="H64" s="9"/>
      <c r="I64" s="9"/>
      <c r="L64" s="13"/>
      <c r="M64" s="13"/>
      <c r="N64" s="13"/>
    </row>
    <row r="65" spans="1:65" x14ac:dyDescent="0.2">
      <c r="A65" s="9"/>
      <c r="B65" s="9"/>
      <c r="C65" s="9"/>
      <c r="D65" s="9"/>
      <c r="E65" s="9"/>
      <c r="F65" s="9"/>
      <c r="G65" s="9"/>
      <c r="H65" s="9"/>
      <c r="I65" s="9"/>
      <c r="L65" s="13"/>
      <c r="M65" s="12"/>
      <c r="N65" s="9"/>
    </row>
    <row r="66" spans="1:65" x14ac:dyDescent="0.2">
      <c r="A66" s="9"/>
      <c r="B66" s="9"/>
      <c r="C66" s="9"/>
      <c r="D66" s="9"/>
      <c r="E66" s="9"/>
      <c r="F66" s="9"/>
      <c r="G66" s="9"/>
      <c r="H66" s="9"/>
      <c r="I66" s="9"/>
      <c r="L66" s="13"/>
      <c r="M66" s="13"/>
      <c r="N66" s="13"/>
    </row>
    <row r="67" spans="1:65" x14ac:dyDescent="0.2">
      <c r="A67" s="9"/>
      <c r="B67" s="9"/>
      <c r="C67" s="9"/>
      <c r="D67" s="9"/>
      <c r="E67" s="9"/>
      <c r="F67" s="9"/>
      <c r="G67" s="9"/>
      <c r="H67" s="9"/>
      <c r="I67" s="9"/>
      <c r="L67" s="13"/>
      <c r="M67" s="13"/>
      <c r="N67" s="13"/>
    </row>
    <row r="68" spans="1:65" x14ac:dyDescent="0.2">
      <c r="A68" s="9"/>
      <c r="B68" s="9"/>
      <c r="C68" s="9"/>
      <c r="D68" s="9"/>
      <c r="E68" s="9"/>
      <c r="F68" s="9"/>
      <c r="G68" s="9"/>
      <c r="H68" s="9"/>
      <c r="I68" s="9"/>
      <c r="L68" s="13"/>
      <c r="M68" s="13"/>
      <c r="N68" s="13"/>
    </row>
    <row r="69" spans="1:65" x14ac:dyDescent="0.2">
      <c r="A69" s="9"/>
      <c r="B69" s="9"/>
      <c r="C69" s="9"/>
      <c r="D69" s="9"/>
      <c r="E69" s="9"/>
      <c r="F69" s="9"/>
      <c r="G69" s="9"/>
      <c r="H69" s="9"/>
      <c r="I69" s="9"/>
      <c r="L69" s="13"/>
      <c r="M69" s="13"/>
      <c r="N69" s="13"/>
    </row>
    <row r="70" spans="1:65" x14ac:dyDescent="0.2">
      <c r="A70" s="9"/>
      <c r="B70" s="9"/>
      <c r="C70" s="9"/>
      <c r="D70" s="9"/>
      <c r="E70" s="9"/>
      <c r="F70" s="9"/>
      <c r="G70" s="9"/>
      <c r="H70" s="9"/>
      <c r="I70" s="9"/>
      <c r="L70" s="9"/>
      <c r="M70" s="13"/>
      <c r="N70" s="13"/>
    </row>
    <row r="71" spans="1:65" x14ac:dyDescent="0.2">
      <c r="A71" s="9"/>
      <c r="B71" s="9"/>
      <c r="C71" s="9"/>
      <c r="D71" s="9"/>
      <c r="E71" s="9"/>
      <c r="F71" s="9"/>
      <c r="G71" s="9"/>
      <c r="H71" s="9"/>
      <c r="I71" s="9"/>
      <c r="L71" s="13"/>
      <c r="M71" s="13"/>
      <c r="N71" s="13"/>
    </row>
    <row r="72" spans="1:65" x14ac:dyDescent="0.2">
      <c r="A72" s="9"/>
      <c r="B72" s="9"/>
      <c r="C72" s="9"/>
      <c r="D72" s="9"/>
      <c r="E72" s="9"/>
      <c r="F72" s="9"/>
      <c r="G72" s="9"/>
      <c r="H72" s="9"/>
      <c r="I72" s="9"/>
      <c r="L72" s="13"/>
      <c r="M72" s="13"/>
      <c r="N72" s="13"/>
    </row>
    <row r="73" spans="1:65" x14ac:dyDescent="0.2">
      <c r="A73" s="9"/>
      <c r="B73" s="9"/>
      <c r="C73" s="9"/>
      <c r="D73" s="9"/>
      <c r="E73" s="9"/>
      <c r="F73" s="9"/>
      <c r="G73" s="9"/>
      <c r="H73" s="9"/>
      <c r="I73" s="9"/>
      <c r="L73" s="13"/>
      <c r="M73" s="13"/>
      <c r="N73" s="13"/>
    </row>
    <row r="74" spans="1:65" x14ac:dyDescent="0.2">
      <c r="A74" s="9"/>
      <c r="B74" s="9"/>
      <c r="C74" s="9"/>
      <c r="D74" s="9"/>
      <c r="E74" s="9"/>
      <c r="F74" s="9"/>
      <c r="G74" s="9"/>
      <c r="H74" s="9"/>
      <c r="I74" s="9"/>
      <c r="L74" s="13"/>
      <c r="M74" s="13"/>
      <c r="N74" s="13"/>
    </row>
    <row r="75" spans="1:65" x14ac:dyDescent="0.2">
      <c r="A75" s="9"/>
      <c r="B75" s="9"/>
      <c r="C75" s="9"/>
      <c r="D75" s="9"/>
      <c r="E75" s="9"/>
      <c r="F75" s="9"/>
      <c r="G75" s="9"/>
      <c r="H75" s="9"/>
      <c r="I75" s="9"/>
      <c r="L75" s="13"/>
      <c r="M75" s="12"/>
      <c r="N75" s="9"/>
    </row>
    <row r="76" spans="1:65" x14ac:dyDescent="0.2">
      <c r="A76" s="13"/>
      <c r="B76" s="9"/>
      <c r="C76" s="9"/>
      <c r="D76" s="9"/>
      <c r="E76" s="9"/>
      <c r="F76" s="9"/>
      <c r="G76" s="9"/>
      <c r="H76" s="9"/>
      <c r="I76" s="9"/>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row>
    <row r="77" spans="1:65" x14ac:dyDescent="0.2">
      <c r="A77" s="13"/>
      <c r="B77" s="9"/>
      <c r="C77" s="9"/>
      <c r="D77" s="9"/>
      <c r="E77" s="9"/>
      <c r="F77" s="9"/>
      <c r="G77" s="9"/>
      <c r="H77" s="9"/>
      <c r="I77" s="9"/>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row>
    <row r="78" spans="1:65" x14ac:dyDescent="0.2">
      <c r="A78" s="13"/>
      <c r="B78" s="9"/>
      <c r="C78" s="9"/>
      <c r="D78" s="9"/>
      <c r="E78" s="9"/>
      <c r="F78" s="9"/>
      <c r="G78" s="9"/>
      <c r="H78" s="9"/>
      <c r="I78" s="9"/>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row>
    <row r="79" spans="1:65" x14ac:dyDescent="0.2">
      <c r="A79" s="13"/>
      <c r="B79" s="9"/>
      <c r="C79" s="9"/>
      <c r="D79" s="9"/>
      <c r="E79" s="9"/>
      <c r="F79" s="9"/>
      <c r="G79" s="9"/>
      <c r="H79" s="9"/>
      <c r="I79" s="9"/>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row>
    <row r="80" spans="1:65" x14ac:dyDescent="0.2">
      <c r="A80" s="13"/>
      <c r="B80" s="9"/>
      <c r="C80" s="9"/>
      <c r="D80" s="9"/>
      <c r="E80" s="9"/>
      <c r="F80" s="9"/>
      <c r="G80" s="9"/>
      <c r="H80" s="9"/>
      <c r="I80" s="9"/>
      <c r="L80" s="9"/>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row>
    <row r="81" spans="1:65" x14ac:dyDescent="0.2">
      <c r="A81" s="13"/>
      <c r="B81" s="9"/>
      <c r="C81" s="9"/>
      <c r="D81" s="9"/>
      <c r="E81" s="9"/>
      <c r="F81" s="9"/>
      <c r="G81" s="9"/>
      <c r="H81" s="9"/>
      <c r="I81" s="9"/>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row>
    <row r="82" spans="1:65" x14ac:dyDescent="0.2">
      <c r="A82" s="13"/>
      <c r="B82" s="9"/>
      <c r="C82" s="9"/>
      <c r="D82" s="9"/>
      <c r="E82" s="9"/>
      <c r="F82" s="9"/>
      <c r="G82" s="9"/>
      <c r="H82" s="9"/>
      <c r="I82" s="9"/>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row>
    <row r="83" spans="1:65" x14ac:dyDescent="0.2">
      <c r="A83" s="13"/>
      <c r="B83" s="9"/>
      <c r="C83" s="9"/>
      <c r="D83" s="9"/>
      <c r="E83" s="9"/>
      <c r="F83" s="9"/>
      <c r="G83" s="9"/>
      <c r="H83" s="9"/>
      <c r="I83" s="9"/>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row>
    <row r="84" spans="1:65" x14ac:dyDescent="0.2">
      <c r="A84" s="13"/>
      <c r="B84" s="9"/>
      <c r="C84" s="9"/>
      <c r="D84" s="9"/>
      <c r="E84" s="9"/>
      <c r="F84" s="9"/>
      <c r="G84" s="9"/>
      <c r="H84" s="9"/>
      <c r="I84" s="9"/>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row>
    <row r="85" spans="1:65" x14ac:dyDescent="0.2">
      <c r="A85" s="13"/>
      <c r="B85" s="9"/>
      <c r="C85" s="9"/>
      <c r="D85" s="9"/>
      <c r="E85" s="9"/>
      <c r="F85" s="9"/>
      <c r="G85" s="9"/>
      <c r="H85" s="9"/>
      <c r="I85" s="9"/>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row>
    <row r="86" spans="1:65" x14ac:dyDescent="0.2">
      <c r="A86" s="13"/>
      <c r="B86" s="9"/>
      <c r="C86" s="9"/>
      <c r="D86" s="9"/>
      <c r="E86" s="9"/>
      <c r="F86" s="9"/>
      <c r="G86" s="9"/>
      <c r="H86" s="9"/>
      <c r="I86" s="9"/>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row>
    <row r="87" spans="1:65" x14ac:dyDescent="0.2">
      <c r="A87" s="13"/>
      <c r="B87" s="9"/>
      <c r="C87" s="9"/>
      <c r="D87" s="9"/>
      <c r="E87" s="9"/>
      <c r="F87" s="9"/>
      <c r="G87" s="9"/>
      <c r="H87" s="9"/>
      <c r="I87" s="9"/>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row>
    <row r="88" spans="1:65" x14ac:dyDescent="0.2">
      <c r="A88" s="13"/>
      <c r="B88" s="9"/>
      <c r="C88" s="9"/>
      <c r="D88" s="9"/>
      <c r="E88" s="9"/>
      <c r="F88" s="9"/>
      <c r="G88" s="9"/>
      <c r="H88" s="9"/>
      <c r="I88" s="9"/>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row>
    <row r="89" spans="1:65" x14ac:dyDescent="0.2">
      <c r="A89" s="13"/>
      <c r="B89" s="9"/>
      <c r="C89" s="9"/>
      <c r="D89" s="9"/>
      <c r="E89" s="9"/>
      <c r="F89" s="9"/>
      <c r="G89" s="9"/>
      <c r="H89" s="9"/>
      <c r="I89" s="9"/>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row>
    <row r="90" spans="1:65" x14ac:dyDescent="0.2">
      <c r="A90" s="13"/>
      <c r="B90" s="9"/>
      <c r="C90" s="9"/>
      <c r="D90" s="9"/>
      <c r="E90" s="9"/>
      <c r="F90" s="9"/>
      <c r="G90" s="9"/>
      <c r="H90" s="9"/>
      <c r="I90" s="9"/>
      <c r="L90" s="9"/>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row>
    <row r="91" spans="1:65" x14ac:dyDescent="0.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row>
    <row r="92" spans="1:65" x14ac:dyDescent="0.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row>
    <row r="93" spans="1:65" x14ac:dyDescent="0.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row>
    <row r="94" spans="1:65" x14ac:dyDescent="0.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row>
    <row r="95" spans="1:65" x14ac:dyDescent="0.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row>
    <row r="96" spans="1:65" x14ac:dyDescent="0.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row>
    <row r="97" spans="1:65" x14ac:dyDescent="0.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row>
    <row r="98" spans="1:65" x14ac:dyDescent="0.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row>
    <row r="99" spans="1:65" x14ac:dyDescent="0.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spans="1:65" x14ac:dyDescent="0.2">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row>
    <row r="101" spans="1:65" x14ac:dyDescent="0.2">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row>
    <row r="102" spans="1:65" x14ac:dyDescent="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row>
    <row r="103" spans="1:65" x14ac:dyDescent="0.2">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row>
    <row r="104" spans="1:65" x14ac:dyDescent="0.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row>
    <row r="105" spans="1:65" x14ac:dyDescent="0.2">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row>
    <row r="106" spans="1:65"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row>
    <row r="107" spans="1:65" x14ac:dyDescent="0.2">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row>
    <row r="108" spans="1:65"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row>
    <row r="109" spans="1:65"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row>
    <row r="110" spans="1:65"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row>
    <row r="111" spans="1:65"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row>
    <row r="112" spans="1:65"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row>
    <row r="113" spans="1:65"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row>
    <row r="114" spans="1:65"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row>
    <row r="115" spans="1:65" x14ac:dyDescent="0.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row>
    <row r="116" spans="1:65" x14ac:dyDescent="0.2">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row>
    <row r="117" spans="1:65" x14ac:dyDescent="0.2">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row>
    <row r="118" spans="1:65" x14ac:dyDescent="0.2">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row>
    <row r="119" spans="1:65" x14ac:dyDescent="0.2">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row>
    <row r="120" spans="1:65" x14ac:dyDescent="0.2">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row>
    <row r="121" spans="1:65" x14ac:dyDescent="0.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row>
    <row r="122" spans="1:65" x14ac:dyDescent="0.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row>
    <row r="123" spans="1:65" x14ac:dyDescent="0.2">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row>
    <row r="124" spans="1:65" x14ac:dyDescent="0.2">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row>
    <row r="125" spans="1:65" x14ac:dyDescent="0.2">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row>
    <row r="126" spans="1:65" x14ac:dyDescent="0.2">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row>
    <row r="127" spans="1:65" x14ac:dyDescent="0.2">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row>
    <row r="128" spans="1:65" x14ac:dyDescent="0.2">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row>
    <row r="129" spans="1:65" x14ac:dyDescent="0.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row>
    <row r="130" spans="1:65" x14ac:dyDescent="0.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row>
    <row r="131" spans="1:65" x14ac:dyDescent="0.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row>
    <row r="132" spans="1:65" x14ac:dyDescent="0.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row>
    <row r="133" spans="1:65" x14ac:dyDescent="0.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row>
    <row r="134" spans="1:65" x14ac:dyDescent="0.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row>
    <row r="135" spans="1:65" x14ac:dyDescent="0.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row>
    <row r="136" spans="1:65"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row>
    <row r="137" spans="1:65"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row>
    <row r="138" spans="1:65"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row>
    <row r="139" spans="1:65"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row>
    <row r="140" spans="1:65"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row>
    <row r="141" spans="1:65"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row>
    <row r="142" spans="1:65"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row>
    <row r="143" spans="1:65"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row>
    <row r="144" spans="1:65"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row>
    <row r="145" spans="1:65"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row>
    <row r="146" spans="1:65"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row>
    <row r="147" spans="1:65"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row>
    <row r="148" spans="1:65"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row>
    <row r="149" spans="1:65"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row>
    <row r="150" spans="1:65"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row>
    <row r="151" spans="1:65"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row>
    <row r="152" spans="1:65"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row>
    <row r="153" spans="1:65"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row>
    <row r="154" spans="1:65"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row>
    <row r="155" spans="1:65"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row>
    <row r="156" spans="1:65"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row>
    <row r="157" spans="1:65"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row>
    <row r="158" spans="1:65"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row>
    <row r="159" spans="1:65" x14ac:dyDescent="0.2">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row>
    <row r="160" spans="1:65"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row>
    <row r="161" spans="1:65" x14ac:dyDescent="0.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row>
    <row r="162" spans="1:65" x14ac:dyDescent="0.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row>
    <row r="163" spans="1:65" x14ac:dyDescent="0.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row>
    <row r="164" spans="1:65"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row>
    <row r="165" spans="1:65"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row>
    <row r="166" spans="1:65"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row>
    <row r="167" spans="1:65" x14ac:dyDescent="0.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row>
    <row r="168" spans="1:65" x14ac:dyDescent="0.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row>
    <row r="169" spans="1:65" x14ac:dyDescent="0.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row>
    <row r="170" spans="1:65" x14ac:dyDescent="0.2">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row>
    <row r="171" spans="1:65" x14ac:dyDescent="0.2">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row>
    <row r="172" spans="1:65" x14ac:dyDescent="0.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row>
    <row r="173" spans="1:65" x14ac:dyDescent="0.2">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row>
    <row r="174" spans="1:65" x14ac:dyDescent="0.2">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row>
    <row r="175" spans="1:65" x14ac:dyDescent="0.2">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row>
    <row r="176" spans="1:65" x14ac:dyDescent="0.2">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row>
    <row r="177" spans="1:65" x14ac:dyDescent="0.2">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row>
  </sheetData>
  <mergeCells count="1">
    <mergeCell ref="C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Mack-Residual Test</vt:lpstr>
      <vt:lpstr>Mack-Calendar Year Test</vt:lpstr>
      <vt:lpstr>Mack-Reserve C.I.</vt:lpstr>
      <vt:lpstr>Mack-MSE Calculation</vt:lpstr>
      <vt:lpstr>Mack-Overall Reserve MSE</vt:lpstr>
      <vt:lpstr>Mack-Correlation Adjacent LDFs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Roll</dc:creator>
  <cp:lastModifiedBy>Microsoft Office User</cp:lastModifiedBy>
  <dcterms:created xsi:type="dcterms:W3CDTF">2020-08-07T14:18:21Z</dcterms:created>
  <dcterms:modified xsi:type="dcterms:W3CDTF">2022-08-22T20:39:05Z</dcterms:modified>
</cp:coreProperties>
</file>