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michaelmcphail/Documents/Casual_Fellows/Exam6/CASProbs_Exam6_CBT/"/>
    </mc:Choice>
  </mc:AlternateContent>
  <xr:revisionPtr revIDLastSave="0" documentId="13_ncr:1_{90178832-1FDA-054B-9EBD-5CD07A167216}" xr6:coauthVersionLast="47" xr6:coauthVersionMax="47" xr10:uidLastSave="{00000000-0000-0000-0000-000000000000}"/>
  <bookViews>
    <workbookView xWindow="10660" yWindow="500" windowWidth="38400" windowHeight="19380" tabRatio="500" xr2:uid="{00000000-000D-0000-FFFF-FFFF00000000}"/>
  </bookViews>
  <sheets>
    <sheet name="F2019 #26" sheetId="9" r:id="rId1"/>
    <sheet name="S2019 #24" sheetId="1" r:id="rId2"/>
    <sheet name="F2018 #26" sheetId="10" r:id="rId3"/>
    <sheet name="F2017 #27" sheetId="8" r:id="rId4"/>
    <sheet name="S2017 #26" sheetId="12" r:id="rId5"/>
    <sheet name="F2016 #26" sheetId="13" r:id="rId6"/>
    <sheet name="S2016 #27" sheetId="14" r:id="rId7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" i="14" l="1"/>
  <c r="M11" i="14"/>
  <c r="K27" i="13"/>
  <c r="K25" i="13"/>
  <c r="L19" i="13"/>
  <c r="M18" i="13"/>
  <c r="L18" i="13"/>
  <c r="L13" i="13"/>
  <c r="M12" i="13"/>
  <c r="L12" i="13"/>
  <c r="L7" i="13"/>
  <c r="M6" i="13"/>
  <c r="L6" i="13"/>
  <c r="M24" i="12"/>
  <c r="O12" i="12"/>
  <c r="O9" i="12"/>
  <c r="O13" i="12" s="1"/>
  <c r="O8" i="12"/>
  <c r="M26" i="8"/>
  <c r="N25" i="8"/>
  <c r="N24" i="8"/>
  <c r="M24" i="8"/>
  <c r="M20" i="8"/>
  <c r="N19" i="8"/>
  <c r="M19" i="8"/>
  <c r="M25" i="8" s="1"/>
  <c r="O18" i="8"/>
  <c r="O24" i="8" s="1"/>
  <c r="N18" i="8"/>
  <c r="M18" i="8"/>
  <c r="M6" i="8"/>
  <c r="N6" i="8" s="1"/>
  <c r="O6" i="8" s="1"/>
  <c r="M12" i="8" s="1"/>
  <c r="M23" i="1"/>
  <c r="M6" i="1"/>
  <c r="N6" i="1" s="1"/>
  <c r="O6" i="1" s="1"/>
  <c r="M15" i="1" s="1"/>
  <c r="N5" i="1"/>
  <c r="O5" i="1" s="1"/>
  <c r="M14" i="1" s="1"/>
  <c r="M5" i="1"/>
  <c r="O14" i="12" l="1"/>
  <c r="O27" i="12"/>
  <c r="O26" i="12"/>
  <c r="O10" i="12"/>
</calcChain>
</file>

<file path=xl/sharedStrings.xml><?xml version="1.0" encoding="utf-8"?>
<sst xmlns="http://schemas.openxmlformats.org/spreadsheetml/2006/main" count="319" uniqueCount="217">
  <si>
    <t>Source:</t>
  </si>
  <si>
    <t>b.</t>
  </si>
  <si>
    <t>Solution -&gt;</t>
  </si>
  <si>
    <t>Part a:</t>
  </si>
  <si>
    <t>a.</t>
  </si>
  <si>
    <t>Exam 6U</t>
  </si>
  <si>
    <t>Fall 2017</t>
  </si>
  <si>
    <t>Spring 2019</t>
  </si>
  <si>
    <t>c.</t>
  </si>
  <si>
    <t>Q #24</t>
  </si>
  <si>
    <t>A primary insurer has reported the following undiscounted experience:</t>
  </si>
  <si>
    <t>Identify four motivations for a reinsurer to enter into a commutation.</t>
  </si>
  <si>
    <t>Q #27</t>
  </si>
  <si>
    <t>Ceded Paid Loss for Primary without Commutation</t>
  </si>
  <si>
    <t>Policy Year</t>
  </si>
  <si>
    <t>Net Reserves (Case + IBNR) for Primary without Commutation</t>
  </si>
  <si>
    <t>Primary</t>
  </si>
  <si>
    <t>Net Reserve</t>
  </si>
  <si>
    <t>Gross Res</t>
  </si>
  <si>
    <t>Ceded Res</t>
  </si>
  <si>
    <t>Income change from commutation = X - (2400 + 3000)(0.9) = X - 4860, where X is the commutation price</t>
  </si>
  <si>
    <t>Tax from commutation = 0.30(X - 4860) = 0.30X - 1458</t>
  </si>
  <si>
    <t>Reinsurer</t>
  </si>
  <si>
    <t>Reserve</t>
  </si>
  <si>
    <t>Income change from commutation = 0.90(2880 + 3600) - X = 5832 - X</t>
  </si>
  <si>
    <t>Tax from commutation = 0.20(5832 - X) = 1166.4 - 0.2X</t>
  </si>
  <si>
    <t>X</t>
  </si>
  <si>
    <t>Set 0.30X - 1458 = 1166.4 - 0.20X and solve for X</t>
  </si>
  <si>
    <t>Part b:</t>
  </si>
  <si>
    <t>1) Reinsurer wishes to exit LOB</t>
  </si>
  <si>
    <t>2) Reinsurer concerned about primary's solvency</t>
  </si>
  <si>
    <t>3) Relationship between cedant and reinsurer may have worsened due to claim dispute</t>
  </si>
  <si>
    <t>4) Reinsurer and cedant may have different views regarding loss development on underlying policies</t>
  </si>
  <si>
    <t>Gross Reserve</t>
  </si>
  <si>
    <t>Ceded Reserve</t>
  </si>
  <si>
    <t>Income change from commutation = X - 300(0.875), where X is the commutation price</t>
  </si>
  <si>
    <t>We want the total income to be 0. Thus, we want 37.5 + X - 300(0.875) = 0. Solve for X</t>
  </si>
  <si>
    <t>Net Paid Loss</t>
  </si>
  <si>
    <t>Net Ultimate Loss</t>
  </si>
  <si>
    <t>Part c:</t>
  </si>
  <si>
    <t>1) Reduce credit risk</t>
  </si>
  <si>
    <t>2) Lower the provision for reinsurance</t>
  </si>
  <si>
    <t>Fall 2019</t>
  </si>
  <si>
    <t>Q #26</t>
  </si>
  <si>
    <t>Points:</t>
  </si>
  <si>
    <t>An agreement  between a ceding insurer and a reinsurer that provides for the valuation, payment, and</t>
  </si>
  <si>
    <t>0.5 point</t>
  </si>
  <si>
    <t>Describe a commutation agreement.</t>
  </si>
  <si>
    <t>complete discharge of all obligations between the parties under a particular reinsurance contract</t>
  </si>
  <si>
    <t>1 point</t>
  </si>
  <si>
    <t>Identify how each of the following items are impacted by the commutation of a reinsurance</t>
  </si>
  <si>
    <t>contract, and briefly describe the rationale:</t>
  </si>
  <si>
    <t>i. Net loss reserve will increase to equal gross loss reserve since there are no longer ceded reserves</t>
  </si>
  <si>
    <t>i. Net loss reserves for ceding insurance company</t>
  </si>
  <si>
    <t>ii. The paid loss will increase due to the commutation price being recorded as a loss</t>
  </si>
  <si>
    <t>ii. Paid losses for reinsurance company</t>
  </si>
  <si>
    <t>0.75 point</t>
  </si>
  <si>
    <t>Identify the section of the Annual Statement in which a ceding insurer should disclose a</t>
  </si>
  <si>
    <t>commutation agreement, and identify two specific items that must be included in this</t>
  </si>
  <si>
    <t>Notes to Financial Statements (Reinsurance disclosure)</t>
  </si>
  <si>
    <t>disclosure.</t>
  </si>
  <si>
    <t>1. Amount of reserves taken back</t>
  </si>
  <si>
    <t>d.</t>
  </si>
  <si>
    <t>Describe one reason why a ceding insurer is required to disclose information about</t>
  </si>
  <si>
    <t>2. Price received for commutation</t>
  </si>
  <si>
    <t>commutation agreements in its Annual Statement.</t>
  </si>
  <si>
    <t>Part d:</t>
  </si>
  <si>
    <t>SHOW ALL WORK.</t>
  </si>
  <si>
    <t>Some Schedule P exhibits will be distorted by a commutaiton (ex. net paid loss, net</t>
  </si>
  <si>
    <t>incurred losses). Actuaries must take such distortions into account when calculating</t>
  </si>
  <si>
    <t>loss development factors, or when assessing reserve adequacy</t>
  </si>
  <si>
    <t>Accident</t>
  </si>
  <si>
    <t>Cumulative Net Paid Loss ($000s) as of (months)</t>
  </si>
  <si>
    <t>Year</t>
  </si>
  <si>
    <t>• The primary insurer cedes 75% of its premiums and losses to a reinsurer under a quota</t>
  </si>
  <si>
    <t xml:space="preserve">   share treaty. This treaty has been in place since the beginning of 2017.</t>
  </si>
  <si>
    <t>• The discount factor is 0.9 for all years for both the primary insurer and the reinsurer.</t>
  </si>
  <si>
    <t>• The reinsurer consistently reserves its portion of the book 20% higher than the primary</t>
  </si>
  <si>
    <t xml:space="preserve">   insurer.</t>
  </si>
  <si>
    <t>• The effective tax rate is 30% for the primary insurer and 20% for the reinsurer.</t>
  </si>
  <si>
    <t>3 points</t>
  </si>
  <si>
    <t>The reinsurer is looking to commute all three accident years. Calculate the commutation</t>
  </si>
  <si>
    <t>price at which the tax dollars paid due to the commutation would be equal for both parties.</t>
  </si>
  <si>
    <t>Fall 2018</t>
  </si>
  <si>
    <t>Agreement between a ceding insurer and a reinsurer that provides for the valuation, payment, and</t>
  </si>
  <si>
    <t>1 .5 points</t>
  </si>
  <si>
    <t>Describe three potential motivations for a ceding insurer to commute a reinsurance contract.</t>
  </si>
  <si>
    <t>1. A ceding insurer may wish to exist a line of business. The commutation is the first step. It would</t>
  </si>
  <si>
    <t>need to followed up by a loss portfolio transfer</t>
  </si>
  <si>
    <t>2. The ceding insurer has concerns about the solvency of the reinsurer. Commuting will eliminate</t>
  </si>
  <si>
    <t>the credit risk associated with the reinsurer</t>
  </si>
  <si>
    <t>3. The relationship between the ceding insurer and the reinsurer may have deteriorated over time</t>
  </si>
  <si>
    <t>due to disputes over claim resolutions or contract provisions</t>
  </si>
  <si>
    <t>A monoline insurer has reported the following experience (figures in the tables below are in</t>
  </si>
  <si>
    <t>thousands of dollars):</t>
  </si>
  <si>
    <t>@12 months</t>
  </si>
  <si>
    <t>@24 months</t>
  </si>
  <si>
    <t>@36 months</t>
  </si>
  <si>
    <t>• A 25% quota share reinsurance agreement has been in place for all three policy years</t>
  </si>
  <si>
    <t>with the same reinsurer.</t>
  </si>
  <si>
    <t>• The insurer's discount factor for all years is:</t>
  </si>
  <si>
    <t>• 2016 Calendar Year Taxable Income, prior to the commutation, is:</t>
  </si>
  <si>
    <t>• The insurer is considering commuting the reinsurance contract before year-end 2016.</t>
  </si>
  <si>
    <t>The insurance company has decided to commute the reinsurance contract for policy year</t>
  </si>
  <si>
    <t>2014. Calculate the commutation price that would result in the insurance company paying no</t>
  </si>
  <si>
    <t>income tax for calendar year 2016.</t>
  </si>
  <si>
    <t>1.5 point</t>
  </si>
  <si>
    <t>After negotiation with the reinsurer, a commutation price of $250,000 was agreed upon.</t>
  </si>
  <si>
    <t>Calculate the following loss triangles for the insurer after the commutation under SAP:</t>
  </si>
  <si>
    <r>
      <rPr>
        <b/>
        <sz val="12"/>
        <color rgb="FF282828"/>
        <rFont val="Calibri"/>
        <family val="2"/>
      </rPr>
      <t xml:space="preserve">i.    </t>
    </r>
    <r>
      <rPr>
        <sz val="12"/>
        <color rgb="FF282828"/>
        <rFont val="Calibri"/>
        <family val="2"/>
      </rPr>
      <t>Net paid losses for policy years 2014 through 2016</t>
    </r>
  </si>
  <si>
    <r>
      <rPr>
        <b/>
        <sz val="12"/>
        <color rgb="FF282828"/>
        <rFont val="Calibri"/>
        <family val="2"/>
      </rPr>
      <t xml:space="preserve">ii.   </t>
    </r>
    <r>
      <rPr>
        <sz val="12"/>
        <color rgb="FF282828"/>
        <rFont val="Calibri"/>
        <family val="2"/>
      </rPr>
      <t>Net ultimate losses for policy years 2014 through 2016</t>
    </r>
  </si>
  <si>
    <t>Other than minimizing taxable income, identify two potential benefits to this insurance</t>
  </si>
  <si>
    <t>company of commuting the reinsurance contract for only one policy year.</t>
  </si>
  <si>
    <t>Spring 2017</t>
  </si>
  <si>
    <t>1. The reinsurer wishes to exist a line of business</t>
  </si>
  <si>
    <t>Briefly describe two motivations for a reinsurer to enter into a commutation.</t>
  </si>
  <si>
    <t>2. The reinsurer has concerns about the primary insurer's solvency</t>
  </si>
  <si>
    <t>2.5 points</t>
  </si>
  <si>
    <t>Given the following information about a reinsurance contract that was recently</t>
  </si>
  <si>
    <t>commuted:</t>
  </si>
  <si>
    <t>Primary's paid losses before comm</t>
  </si>
  <si>
    <t>• 25% quota share</t>
  </si>
  <si>
    <t>Primary's reserves before comm</t>
  </si>
  <si>
    <t xml:space="preserve">• Primary insurer’s direct loss reserves = </t>
  </si>
  <si>
    <t>Primary's ultimates before comm</t>
  </si>
  <si>
    <t xml:space="preserve">• Primary insurer’s direct ultimate loss = </t>
  </si>
  <si>
    <t>• Prior to the commutation, the reinsurer’s carried reserves are 15% higher than the</t>
  </si>
  <si>
    <t>Reinsurer's paid losses before comm</t>
  </si>
  <si>
    <t>insurer’s carried reserves</t>
  </si>
  <si>
    <t>Reinsurer's reserves before comm</t>
  </si>
  <si>
    <t>• As a result of the commutation, the reinsurer’s ultimate assumed losses increase</t>
  </si>
  <si>
    <t>Reinsurer's ultimates before comm</t>
  </si>
  <si>
    <t>by 10%</t>
  </si>
  <si>
    <t>• Discount factor =</t>
  </si>
  <si>
    <t>Reinsurer's paid losses after comm</t>
  </si>
  <si>
    <t>$325,000 + Comm Price</t>
  </si>
  <si>
    <t>Reinsurer's reserves after comm</t>
  </si>
  <si>
    <t>Calculate the change in taxable income due to the commutation for:</t>
  </si>
  <si>
    <t>Reinsurer's ultimates after comm</t>
  </si>
  <si>
    <t>i. The insurer</t>
  </si>
  <si>
    <t>We know that the reinsurer's ultimates increased by 10% after commutation</t>
  </si>
  <si>
    <t>ii. The reinsurer</t>
  </si>
  <si>
    <t>$325,000 + Comm. Price = $684,375(1.10)</t>
  </si>
  <si>
    <t>Comm. Price</t>
  </si>
  <si>
    <t>Insurer Change in Taxable Income</t>
  </si>
  <si>
    <t>Reinsurer Change in Taxable Income</t>
  </si>
  <si>
    <t>Fall 2016</t>
  </si>
  <si>
    <t>Insurer's Net Paid Loss</t>
  </si>
  <si>
    <t>Given the following information on a 50% quota share agreement between an insurance</t>
  </si>
  <si>
    <t>company and a reinsurer:</t>
  </si>
  <si>
    <t>&lt;-Reducing net losses by price of commutation for 2014 at 24</t>
  </si>
  <si>
    <t>Direct Paid Loss</t>
  </si>
  <si>
    <t>As of 12 months</t>
  </si>
  <si>
    <t>As of 24 months</t>
  </si>
  <si>
    <t>Insurer's Net Ultimate Loss</t>
  </si>
  <si>
    <t>Direct Case and IBNR Loss</t>
  </si>
  <si>
    <t>&lt;-Adding direct reserves since no longer ceding reserves (thus, direct reserves = net reserves) for 2014 at 24</t>
  </si>
  <si>
    <t>Reinsurer's Gross Ultimate Loss</t>
  </si>
  <si>
    <t>• The quota share has been in place for all two policy years.</t>
  </si>
  <si>
    <t>• All primary policies have an effective date of January 1, and a term of one year.</t>
  </si>
  <si>
    <t>&lt;-Adding price of commutation to assumed paid losses since no longer assuming reserves for 2014 at 24</t>
  </si>
  <si>
    <t>• The reinsurer reserves its portion of the book at the same level as the insurer.</t>
  </si>
  <si>
    <t>• The 2014 policy year was commuted at the end of 2015 for a price of:</t>
  </si>
  <si>
    <t>• The insurer's discount factor:</t>
  </si>
  <si>
    <t>• The reinsurer's discount factor:</t>
  </si>
  <si>
    <t>Insurer:</t>
  </si>
  <si>
    <t>2.25 points</t>
  </si>
  <si>
    <t>Using SAP, calculate the following loss triangles after the commutation:</t>
  </si>
  <si>
    <t>increase in taxable income</t>
  </si>
  <si>
    <t>i. The insurer's net paid loss</t>
  </si>
  <si>
    <t>ii. The insurer's net ultimate loss</t>
  </si>
  <si>
    <t>decrease in taxable income</t>
  </si>
  <si>
    <t>iii. The reinsurer's gross ultimate loss</t>
  </si>
  <si>
    <t>Calculate the change in taxable income due to the commutation, for each of:</t>
  </si>
  <si>
    <t>The cedant or reinsurer wishes to exist a line of business</t>
  </si>
  <si>
    <t>The cedant or reinsurer has concerns about the other's solvency</t>
  </si>
  <si>
    <t>Briefly describe two motivations for an insurer to enter into a commutation.</t>
  </si>
  <si>
    <t>Describe how financial instability of a reinsurer may impact the price of a</t>
  </si>
  <si>
    <t>The insurer would accept a lower price because it is concerned about the credit risk associated with the reinsurer (better to receive</t>
  </si>
  <si>
    <t>commutation.</t>
  </si>
  <si>
    <t>something now rather than nothing later)</t>
  </si>
  <si>
    <t>Spring 2016</t>
  </si>
  <si>
    <t>Primary impact = Price - Discounted Ceded Reserves + Tax Benefit</t>
  </si>
  <si>
    <t>A primary insurance company is considering commuting a reinsurance contract that was</t>
  </si>
  <si>
    <t>Reinsurer Impact = Discounted Ceded Reserves - Price - Tax Loss</t>
  </si>
  <si>
    <t>placed ten years ago. The subject losses are currently valued as follows:</t>
  </si>
  <si>
    <t>Primary Benefit</t>
  </si>
  <si>
    <t>X - 2 + (3(0.85)-X)*0.35</t>
  </si>
  <si>
    <t>&lt;-Use primary's discount factor and tax rate; note that I set up the tax portion assuming a tax benefit (i.e. drop in taxable income)</t>
  </si>
  <si>
    <t>Gross Paid Losses</t>
  </si>
  <si>
    <t>2 - X - (3(0.80) - X)*0.20</t>
  </si>
  <si>
    <t>&lt;-Use reinsurer's discount factor and tax rate; note that I set up the tax portion assuming a tax loss (i.e. increase in taxable income)</t>
  </si>
  <si>
    <t>Gross Reserves (Case + IBNR)</t>
  </si>
  <si>
    <t>Gross Discounted Reserves (Case + IBNR)</t>
  </si>
  <si>
    <t>Set primary's equation to 0 and solve for X</t>
  </si>
  <si>
    <t>Ceded Paid Losses</t>
  </si>
  <si>
    <t>Ceded Reserves (Case + IBNR)</t>
  </si>
  <si>
    <t>Ceded Discounted Reserves (Case + IBNR)</t>
  </si>
  <si>
    <t>As long as the commutation price is &gt; 1.7M, it is beneficial to the primary</t>
  </si>
  <si>
    <t>The reinsurer's assumed losses are equal to the primary insurer's ceded losses. The</t>
  </si>
  <si>
    <t>discount rate used for tax calculations and the tax rate for both parties is as follows:</t>
  </si>
  <si>
    <t>Set reinsurer's equation to 0 and solve for X</t>
  </si>
  <si>
    <t>Primary Insurer</t>
  </si>
  <si>
    <t>Average Discount Factor</t>
  </si>
  <si>
    <t>Tax Rate</t>
  </si>
  <si>
    <t>As long as the commutation price is &lt; 1.9M, it is beneficial to the primary</t>
  </si>
  <si>
    <t>Calculate a mutually beneficial commutation price considering the combined</t>
  </si>
  <si>
    <t>Any price between 1.704M and 1.9M is mutually beneficial</t>
  </si>
  <si>
    <t>economic impact of the ceded reserves, tax effects, and the commutation price itself.</t>
  </si>
  <si>
    <t>Assuming a commutation price of $2,000,000, describe the directional impact, if any,</t>
  </si>
  <si>
    <t>of the commutation on the primacy insurer's IRIS ratio 1 .</t>
  </si>
  <si>
    <t>IRIS 1 = GWP/PHS</t>
  </si>
  <si>
    <t>Surplus will decrease since the commutation price is less than the ceded reserves. Thus,</t>
  </si>
  <si>
    <t>of the commutation on the primacy insurer's IRIS ratio 3.</t>
  </si>
  <si>
    <t>IRIS 1 will increase</t>
  </si>
  <si>
    <t>IRIS 3 = Change in NWP</t>
  </si>
  <si>
    <t>No change to ratio since commutation creates no change to NWP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</si>
</sst>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[$$-409]#,##0"/>
    <numFmt numFmtId="167" formatCode="_(* #,##0.000_);_(* \(#,##0.000\);_(* &quot;-&quot;???_);_(@_)"/>
    <numFmt numFmtId="168" formatCode="[$$-409]#,##0.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3A3A3A"/>
      <name val="Calibri"/>
      <family val="2"/>
    </font>
    <font>
      <b/>
      <sz val="12"/>
      <color rgb="FF282828"/>
      <name val="Calibri"/>
      <family val="2"/>
    </font>
    <font>
      <sz val="12"/>
      <color rgb="FF282828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6" fontId="1" fillId="0" borderId="0" xfId="0" applyNumberFormat="1" applyFont="1"/>
    <xf numFmtId="0" fontId="0" fillId="2" borderId="7" xfId="0" applyFill="1" applyBorder="1"/>
    <xf numFmtId="0" fontId="1" fillId="2" borderId="8" xfId="0" applyFont="1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0" xfId="0" applyFont="1" applyFill="1"/>
    <xf numFmtId="2" fontId="1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11" xfId="0" applyFill="1" applyBorder="1"/>
    <xf numFmtId="164" fontId="0" fillId="0" borderId="0" xfId="1" applyNumberFormat="1" applyFont="1"/>
    <xf numFmtId="0" fontId="0" fillId="2" borderId="0" xfId="0" applyFill="1" applyAlignment="1">
      <alignment horizontal="left"/>
    </xf>
    <xf numFmtId="165" fontId="0" fillId="0" borderId="0" xfId="1" applyNumberFormat="1" applyFont="1"/>
    <xf numFmtId="43" fontId="0" fillId="0" borderId="0" xfId="0" applyNumberFormat="1"/>
    <xf numFmtId="43" fontId="1" fillId="0" borderId="0" xfId="0" applyNumberFormat="1" applyFont="1"/>
    <xf numFmtId="0" fontId="0" fillId="2" borderId="10" xfId="0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3" xfId="0" quotePrefix="1" applyFill="1" applyBorder="1"/>
    <xf numFmtId="0" fontId="0" fillId="2" borderId="14" xfId="0" applyFill="1" applyBorder="1"/>
    <xf numFmtId="0" fontId="4" fillId="2" borderId="7" xfId="0" applyFont="1" applyFill="1" applyBorder="1" applyAlignment="1">
      <alignment horizontal="left"/>
    </xf>
    <xf numFmtId="0" fontId="5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 applyAlignment="1">
      <alignment horizontal="left"/>
    </xf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1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/>
    <xf numFmtId="0" fontId="4" fillId="2" borderId="17" xfId="0" applyFont="1" applyFill="1" applyBorder="1"/>
    <xf numFmtId="0" fontId="0" fillId="2" borderId="12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3" fillId="0" borderId="0" xfId="0" applyFont="1"/>
    <xf numFmtId="0" fontId="5" fillId="2" borderId="8" xfId="0" applyFont="1" applyFill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0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indent="1"/>
    </xf>
    <xf numFmtId="6" fontId="4" fillId="2" borderId="0" xfId="0" applyNumberFormat="1" applyFont="1" applyFill="1" applyAlignment="1">
      <alignment horizontal="center"/>
    </xf>
    <xf numFmtId="0" fontId="7" fillId="2" borderId="0" xfId="0" applyFont="1" applyFill="1"/>
    <xf numFmtId="0" fontId="4" fillId="2" borderId="15" xfId="0" applyFont="1" applyFill="1" applyBorder="1"/>
    <xf numFmtId="0" fontId="4" fillId="2" borderId="16" xfId="0" applyFont="1" applyFill="1" applyBorder="1" applyAlignment="1">
      <alignment horizontal="left"/>
    </xf>
    <xf numFmtId="0" fontId="3" fillId="2" borderId="12" xfId="0" applyFont="1" applyFill="1" applyBorder="1"/>
    <xf numFmtId="0" fontId="0" fillId="2" borderId="13" xfId="0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166" fontId="0" fillId="0" borderId="0" xfId="0" applyNumberFormat="1"/>
    <xf numFmtId="166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indent="1"/>
    </xf>
    <xf numFmtId="0" fontId="0" fillId="2" borderId="0" xfId="0" applyFill="1" applyAlignment="1">
      <alignment horizontal="center"/>
    </xf>
    <xf numFmtId="166" fontId="0" fillId="0" borderId="0" xfId="0" quotePrefix="1" applyNumberFormat="1"/>
    <xf numFmtId="43" fontId="0" fillId="0" borderId="0" xfId="1" applyFont="1"/>
    <xf numFmtId="164" fontId="0" fillId="0" borderId="0" xfId="0" applyNumberFormat="1"/>
    <xf numFmtId="164" fontId="1" fillId="0" borderId="0" xfId="0" applyNumberFormat="1" applyFont="1"/>
    <xf numFmtId="166" fontId="1" fillId="0" borderId="0" xfId="0" applyNumberFormat="1" applyFont="1"/>
    <xf numFmtId="0" fontId="3" fillId="2" borderId="8" xfId="0" applyFont="1" applyFill="1" applyBorder="1" applyAlignment="1">
      <alignment horizontal="center"/>
    </xf>
    <xf numFmtId="1" fontId="0" fillId="0" borderId="0" xfId="0" applyNumberForma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" fontId="0" fillId="0" borderId="0" xfId="1" applyNumberFormat="1" applyFont="1"/>
    <xf numFmtId="0" fontId="0" fillId="2" borderId="1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0" xfId="0" applyFont="1" applyFill="1"/>
    <xf numFmtId="6" fontId="0" fillId="2" borderId="0" xfId="0" applyNumberFormat="1" applyFill="1" applyAlignment="1">
      <alignment horizontal="center"/>
    </xf>
    <xf numFmtId="8" fontId="0" fillId="0" borderId="0" xfId="0" applyNumberFormat="1"/>
    <xf numFmtId="0" fontId="0" fillId="2" borderId="1" xfId="0" applyFill="1" applyBorder="1" applyAlignment="1">
      <alignment horizontal="left"/>
    </xf>
    <xf numFmtId="166" fontId="0" fillId="2" borderId="1" xfId="0" applyNumberFormat="1" applyFill="1" applyBorder="1" applyAlignment="1">
      <alignment horizontal="center"/>
    </xf>
    <xf numFmtId="165" fontId="3" fillId="0" borderId="0" xfId="1" applyNumberFormat="1" applyFont="1"/>
    <xf numFmtId="167" fontId="0" fillId="0" borderId="0" xfId="0" applyNumberFormat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8" fontId="0" fillId="0" borderId="0" xfId="0" applyNumberFormat="1"/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9" fontId="0" fillId="2" borderId="1" xfId="0" applyNumberFormat="1" applyFill="1" applyBorder="1" applyAlignment="1">
      <alignment horizontal="center"/>
    </xf>
    <xf numFmtId="168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B0DE3-CC84-6E4C-884E-0B443D887E35}">
  <dimension ref="A1:R22"/>
  <sheetViews>
    <sheetView tabSelected="1" workbookViewId="0"/>
  </sheetViews>
  <sheetFormatPr baseColWidth="10" defaultColWidth="11" defaultRowHeight="16" outlineLevelCol="1" x14ac:dyDescent="0.2"/>
  <cols>
    <col min="1" max="1" width="4" customWidth="1"/>
    <col min="2" max="2" width="11.5" customWidth="1"/>
    <col min="12" max="12" width="10.83203125" hidden="1" customWidth="1" outlineLevel="1"/>
    <col min="13" max="13" width="13.33203125" hidden="1" customWidth="1" outlineLevel="1"/>
    <col min="14" max="17" width="10.83203125" hidden="1" customWidth="1" outlineLevel="1"/>
    <col min="18" max="18" width="11" collapsed="1"/>
  </cols>
  <sheetData>
    <row r="1" spans="1:13" x14ac:dyDescent="0.2">
      <c r="A1" s="5"/>
      <c r="B1" s="6" t="s">
        <v>0</v>
      </c>
      <c r="C1" s="7" t="s">
        <v>42</v>
      </c>
      <c r="D1" s="7" t="s">
        <v>5</v>
      </c>
      <c r="E1" s="7" t="s">
        <v>43</v>
      </c>
      <c r="F1" s="8"/>
      <c r="G1" s="8"/>
      <c r="H1" s="8"/>
      <c r="I1" s="8"/>
      <c r="J1" s="9"/>
      <c r="K1" s="1" t="s">
        <v>2</v>
      </c>
      <c r="L1" s="1" t="s">
        <v>3</v>
      </c>
    </row>
    <row r="2" spans="1:13" x14ac:dyDescent="0.2">
      <c r="A2" s="10"/>
      <c r="B2" s="11" t="s">
        <v>44</v>
      </c>
      <c r="C2" s="12">
        <v>2.75</v>
      </c>
      <c r="D2" s="13"/>
      <c r="E2" s="13"/>
      <c r="F2" s="13"/>
      <c r="G2" s="13"/>
      <c r="H2" s="13"/>
      <c r="I2" s="13"/>
      <c r="J2" s="14"/>
    </row>
    <row r="3" spans="1:13" x14ac:dyDescent="0.2">
      <c r="A3" s="10"/>
      <c r="B3" s="13"/>
      <c r="C3" s="13"/>
      <c r="D3" s="13"/>
      <c r="E3" s="13"/>
      <c r="F3" s="13"/>
      <c r="G3" s="13"/>
      <c r="H3" s="13"/>
      <c r="I3" s="13"/>
      <c r="J3" s="14"/>
      <c r="L3" t="s">
        <v>45</v>
      </c>
      <c r="M3" s="15"/>
    </row>
    <row r="4" spans="1:13" x14ac:dyDescent="0.2">
      <c r="A4" s="10" t="s">
        <v>4</v>
      </c>
      <c r="B4" s="16" t="s">
        <v>46</v>
      </c>
      <c r="C4" s="13" t="s">
        <v>47</v>
      </c>
      <c r="D4" s="13"/>
      <c r="E4" s="13"/>
      <c r="F4" s="13"/>
      <c r="G4" s="13"/>
      <c r="H4" s="13"/>
      <c r="I4" s="13"/>
      <c r="J4" s="14"/>
      <c r="L4" t="s">
        <v>48</v>
      </c>
      <c r="M4" s="15"/>
    </row>
    <row r="5" spans="1:13" x14ac:dyDescent="0.2">
      <c r="A5" s="10"/>
      <c r="B5" s="13"/>
      <c r="C5" s="13"/>
      <c r="D5" s="13"/>
      <c r="E5" s="13"/>
      <c r="F5" s="13"/>
      <c r="G5" s="13"/>
      <c r="H5" s="13"/>
      <c r="I5" s="13"/>
      <c r="J5" s="14"/>
      <c r="M5" s="15"/>
    </row>
    <row r="6" spans="1:13" x14ac:dyDescent="0.2">
      <c r="A6" s="10" t="s">
        <v>1</v>
      </c>
      <c r="B6" s="16" t="s">
        <v>49</v>
      </c>
      <c r="C6" s="13" t="s">
        <v>50</v>
      </c>
      <c r="D6" s="13"/>
      <c r="E6" s="13"/>
      <c r="F6" s="13"/>
      <c r="G6" s="13"/>
      <c r="H6" s="13"/>
      <c r="I6" s="13"/>
      <c r="J6" s="14"/>
      <c r="L6" s="1" t="s">
        <v>28</v>
      </c>
      <c r="M6" s="15"/>
    </row>
    <row r="7" spans="1:13" x14ac:dyDescent="0.2">
      <c r="A7" s="10"/>
      <c r="B7" s="13"/>
      <c r="C7" s="13" t="s">
        <v>51</v>
      </c>
      <c r="D7" s="13"/>
      <c r="E7" s="13"/>
      <c r="F7" s="13"/>
      <c r="G7" s="13"/>
      <c r="H7" s="13"/>
      <c r="I7" s="13"/>
      <c r="J7" s="14"/>
    </row>
    <row r="8" spans="1:13" x14ac:dyDescent="0.2">
      <c r="A8" s="10"/>
      <c r="B8" s="13"/>
      <c r="C8" s="13"/>
      <c r="D8" s="13"/>
      <c r="E8" s="13"/>
      <c r="F8" s="13"/>
      <c r="G8" s="13"/>
      <c r="H8" s="13"/>
      <c r="I8" s="13"/>
      <c r="J8" s="14"/>
      <c r="L8" t="s">
        <v>52</v>
      </c>
      <c r="M8" s="17"/>
    </row>
    <row r="9" spans="1:13" x14ac:dyDescent="0.2">
      <c r="A9" s="10"/>
      <c r="B9" s="16"/>
      <c r="C9" s="13" t="s">
        <v>53</v>
      </c>
      <c r="D9" s="13"/>
      <c r="E9" s="13"/>
      <c r="F9" s="13"/>
      <c r="G9" s="13"/>
      <c r="H9" s="13"/>
      <c r="I9" s="13"/>
      <c r="J9" s="14"/>
      <c r="L9" t="s">
        <v>54</v>
      </c>
      <c r="M9" s="18"/>
    </row>
    <row r="10" spans="1:13" x14ac:dyDescent="0.2">
      <c r="A10" s="10"/>
      <c r="B10" s="13"/>
      <c r="C10" s="13" t="s">
        <v>55</v>
      </c>
      <c r="D10" s="13"/>
      <c r="E10" s="13"/>
      <c r="F10" s="13"/>
      <c r="G10" s="13"/>
      <c r="H10" s="13"/>
      <c r="I10" s="13"/>
      <c r="J10" s="14"/>
    </row>
    <row r="11" spans="1:13" x14ac:dyDescent="0.2">
      <c r="A11" s="10"/>
      <c r="B11" s="13"/>
      <c r="C11" s="13"/>
      <c r="D11" s="13"/>
      <c r="E11" s="13"/>
      <c r="F11" s="13"/>
      <c r="G11" s="13"/>
      <c r="H11" s="13"/>
      <c r="I11" s="13"/>
      <c r="J11" s="14"/>
      <c r="L11" s="1" t="s">
        <v>39</v>
      </c>
      <c r="M11" s="19"/>
    </row>
    <row r="12" spans="1:13" x14ac:dyDescent="0.2">
      <c r="A12" s="10" t="s">
        <v>8</v>
      </c>
      <c r="B12" s="16" t="s">
        <v>56</v>
      </c>
      <c r="C12" s="13" t="s">
        <v>57</v>
      </c>
      <c r="D12" s="13"/>
      <c r="E12" s="13"/>
      <c r="F12" s="13"/>
      <c r="G12" s="13"/>
      <c r="H12" s="13"/>
      <c r="I12" s="13"/>
      <c r="J12" s="14"/>
    </row>
    <row r="13" spans="1:13" x14ac:dyDescent="0.2">
      <c r="A13" s="10"/>
      <c r="B13" s="13"/>
      <c r="C13" s="13" t="s">
        <v>58</v>
      </c>
      <c r="D13" s="13"/>
      <c r="E13" s="13"/>
      <c r="F13" s="13"/>
      <c r="G13" s="13"/>
      <c r="H13" s="13"/>
      <c r="I13" s="13"/>
      <c r="J13" s="14"/>
      <c r="L13" t="s">
        <v>59</v>
      </c>
    </row>
    <row r="14" spans="1:13" x14ac:dyDescent="0.2">
      <c r="A14" s="20"/>
      <c r="B14" s="13"/>
      <c r="C14" s="13" t="s">
        <v>60</v>
      </c>
      <c r="D14" s="13"/>
      <c r="E14" s="13"/>
      <c r="F14" s="13"/>
      <c r="G14" s="13"/>
      <c r="H14" s="13"/>
      <c r="I14" s="13"/>
      <c r="J14" s="14"/>
    </row>
    <row r="15" spans="1:13" x14ac:dyDescent="0.2">
      <c r="A15" s="20"/>
      <c r="B15" s="13"/>
      <c r="C15" s="13"/>
      <c r="D15" s="13"/>
      <c r="E15" s="13"/>
      <c r="F15" s="13"/>
      <c r="G15" s="13"/>
      <c r="H15" s="13"/>
      <c r="I15" s="13"/>
      <c r="J15" s="14"/>
      <c r="L15" t="s">
        <v>61</v>
      </c>
    </row>
    <row r="16" spans="1:13" x14ac:dyDescent="0.2">
      <c r="A16" s="20" t="s">
        <v>62</v>
      </c>
      <c r="B16" s="16" t="s">
        <v>46</v>
      </c>
      <c r="C16" s="13" t="s">
        <v>63</v>
      </c>
      <c r="D16" s="13"/>
      <c r="E16" s="13"/>
      <c r="F16" s="13"/>
      <c r="G16" s="13"/>
      <c r="H16" s="13"/>
      <c r="I16" s="13"/>
      <c r="J16" s="14"/>
      <c r="L16" t="s">
        <v>64</v>
      </c>
    </row>
    <row r="17" spans="1:13" x14ac:dyDescent="0.2">
      <c r="A17" s="20"/>
      <c r="B17" s="13"/>
      <c r="C17" s="13" t="s">
        <v>65</v>
      </c>
      <c r="D17" s="13"/>
      <c r="E17" s="13"/>
      <c r="F17" s="13"/>
      <c r="G17" s="13"/>
      <c r="H17" s="13"/>
      <c r="I17" s="13"/>
      <c r="J17" s="14"/>
    </row>
    <row r="18" spans="1:13" ht="17" thickBot="1" x14ac:dyDescent="0.25">
      <c r="A18" s="20"/>
      <c r="B18" s="13"/>
      <c r="C18" s="13"/>
      <c r="D18" s="13"/>
      <c r="E18" s="13"/>
      <c r="F18" s="13"/>
      <c r="G18" s="13"/>
      <c r="H18" s="13"/>
      <c r="I18" s="13"/>
      <c r="J18" s="14"/>
      <c r="L18" s="1" t="s">
        <v>66</v>
      </c>
    </row>
    <row r="19" spans="1:13" ht="17" thickBot="1" x14ac:dyDescent="0.25">
      <c r="A19" s="21" t="s">
        <v>67</v>
      </c>
      <c r="B19" s="22"/>
      <c r="C19" s="23"/>
      <c r="D19" s="22"/>
      <c r="E19" s="22"/>
      <c r="F19" s="22"/>
      <c r="G19" s="22"/>
      <c r="H19" s="22"/>
      <c r="I19" s="22"/>
      <c r="J19" s="24"/>
    </row>
    <row r="20" spans="1:13" x14ac:dyDescent="0.2">
      <c r="L20" t="s">
        <v>68</v>
      </c>
      <c r="M20" s="19"/>
    </row>
    <row r="21" spans="1:13" x14ac:dyDescent="0.2">
      <c r="L21" t="s">
        <v>69</v>
      </c>
    </row>
    <row r="22" spans="1:13" x14ac:dyDescent="0.2">
      <c r="L22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zoomScaleNormal="100" workbookViewId="0"/>
  </sheetViews>
  <sheetFormatPr baseColWidth="10" defaultColWidth="11" defaultRowHeight="16" outlineLevelCol="1" x14ac:dyDescent="0.2"/>
  <cols>
    <col min="1" max="1" width="4" style="47" customWidth="1"/>
    <col min="2" max="2" width="11.5" customWidth="1"/>
    <col min="12" max="12" width="10.83203125" hidden="1" customWidth="1" outlineLevel="1"/>
    <col min="13" max="13" width="13.33203125" hidden="1" customWidth="1" outlineLevel="1"/>
    <col min="14" max="17" width="10.83203125" hidden="1" customWidth="1" outlineLevel="1"/>
    <col min="18" max="18" width="11" collapsed="1"/>
  </cols>
  <sheetData>
    <row r="1" spans="1:15" x14ac:dyDescent="0.2">
      <c r="A1" s="25"/>
      <c r="B1" s="26" t="s">
        <v>0</v>
      </c>
      <c r="C1" s="27" t="s">
        <v>7</v>
      </c>
      <c r="D1" s="27" t="s">
        <v>5</v>
      </c>
      <c r="E1" s="27" t="s">
        <v>9</v>
      </c>
      <c r="F1" s="28"/>
      <c r="G1" s="28"/>
      <c r="H1" s="28"/>
      <c r="I1" s="28"/>
      <c r="J1" s="29"/>
      <c r="K1" s="1" t="s">
        <v>2</v>
      </c>
      <c r="L1" s="1" t="s">
        <v>3</v>
      </c>
    </row>
    <row r="2" spans="1:15" x14ac:dyDescent="0.2">
      <c r="A2" s="30"/>
      <c r="B2" s="31" t="s">
        <v>44</v>
      </c>
      <c r="C2" s="32">
        <v>4</v>
      </c>
      <c r="D2" s="33"/>
      <c r="E2" s="33"/>
      <c r="F2" s="33"/>
      <c r="G2" s="33"/>
      <c r="H2" s="33"/>
      <c r="I2" s="33"/>
      <c r="J2" s="34"/>
    </row>
    <row r="3" spans="1:15" x14ac:dyDescent="0.2">
      <c r="A3" s="30"/>
      <c r="B3" s="33"/>
      <c r="C3" s="33"/>
      <c r="D3" s="33"/>
      <c r="E3" s="33"/>
      <c r="F3" s="33"/>
      <c r="G3" s="33"/>
      <c r="H3" s="33"/>
      <c r="I3" s="33"/>
      <c r="J3" s="34"/>
      <c r="L3" s="2" t="s">
        <v>16</v>
      </c>
    </row>
    <row r="4" spans="1:15" x14ac:dyDescent="0.2">
      <c r="A4" s="30"/>
      <c r="B4" s="33"/>
      <c r="C4" s="33" t="s">
        <v>10</v>
      </c>
      <c r="D4" s="33"/>
      <c r="E4" s="33"/>
      <c r="F4" s="33"/>
      <c r="G4" s="33"/>
      <c r="H4" s="33"/>
      <c r="I4" s="33"/>
      <c r="J4" s="34"/>
      <c r="M4" t="s">
        <v>17</v>
      </c>
      <c r="N4" t="s">
        <v>18</v>
      </c>
      <c r="O4" t="s">
        <v>19</v>
      </c>
    </row>
    <row r="5" spans="1:15" x14ac:dyDescent="0.2">
      <c r="A5" s="30"/>
      <c r="B5" s="33"/>
      <c r="C5" s="33"/>
      <c r="D5" s="33"/>
      <c r="E5" s="33"/>
      <c r="F5" s="33"/>
      <c r="G5" s="33"/>
      <c r="H5" s="33"/>
      <c r="I5" s="33"/>
      <c r="J5" s="34"/>
      <c r="L5">
        <v>17</v>
      </c>
      <c r="M5" s="3">
        <f>F13-F8</f>
        <v>800</v>
      </c>
      <c r="N5">
        <f>M5/(1-0.75)</f>
        <v>3200</v>
      </c>
      <c r="O5" s="3">
        <f>N5-M5</f>
        <v>2400</v>
      </c>
    </row>
    <row r="6" spans="1:15" x14ac:dyDescent="0.2">
      <c r="A6" s="30"/>
      <c r="B6" s="33"/>
      <c r="C6" s="35" t="s">
        <v>71</v>
      </c>
      <c r="D6" s="36" t="s">
        <v>72</v>
      </c>
      <c r="E6" s="37"/>
      <c r="F6" s="37"/>
      <c r="G6" s="37"/>
      <c r="H6" s="33"/>
      <c r="I6" s="33"/>
      <c r="J6" s="34"/>
      <c r="L6">
        <v>18</v>
      </c>
      <c r="M6" s="3">
        <f>D14-D9</f>
        <v>1000</v>
      </c>
      <c r="N6">
        <f>M6/(1-0.75)</f>
        <v>4000</v>
      </c>
      <c r="O6" s="3">
        <f>N6-M6</f>
        <v>3000</v>
      </c>
    </row>
    <row r="7" spans="1:15" x14ac:dyDescent="0.2">
      <c r="A7" s="30"/>
      <c r="B7" s="33"/>
      <c r="C7" s="38" t="s">
        <v>73</v>
      </c>
      <c r="D7" s="36">
        <v>12</v>
      </c>
      <c r="E7" s="37"/>
      <c r="F7" s="37">
        <v>24</v>
      </c>
      <c r="G7" s="37"/>
      <c r="H7" s="33"/>
      <c r="I7" s="33"/>
      <c r="J7" s="34"/>
    </row>
    <row r="8" spans="1:15" x14ac:dyDescent="0.2">
      <c r="A8" s="30"/>
      <c r="B8" s="33"/>
      <c r="C8" s="38">
        <v>2017</v>
      </c>
      <c r="D8" s="37">
        <v>200</v>
      </c>
      <c r="E8" s="37"/>
      <c r="F8" s="37">
        <v>800</v>
      </c>
      <c r="G8" s="39"/>
      <c r="H8" s="33"/>
      <c r="I8" s="33"/>
      <c r="J8" s="34"/>
      <c r="L8" t="s">
        <v>20</v>
      </c>
    </row>
    <row r="9" spans="1:15" x14ac:dyDescent="0.2">
      <c r="A9" s="30"/>
      <c r="B9" s="33"/>
      <c r="C9" s="40">
        <v>2018</v>
      </c>
      <c r="D9" s="37">
        <v>250</v>
      </c>
      <c r="E9" s="37"/>
      <c r="F9" s="37"/>
      <c r="G9" s="37"/>
      <c r="H9" s="33"/>
      <c r="I9" s="33"/>
      <c r="J9" s="34"/>
    </row>
    <row r="10" spans="1:15" x14ac:dyDescent="0.2">
      <c r="A10" s="30"/>
      <c r="B10" s="33"/>
      <c r="C10" s="41"/>
      <c r="D10" s="33"/>
      <c r="E10" s="33"/>
      <c r="F10" s="33"/>
      <c r="G10" s="33"/>
      <c r="H10" s="33"/>
      <c r="I10" s="33"/>
      <c r="J10" s="34"/>
      <c r="L10" t="s">
        <v>21</v>
      </c>
    </row>
    <row r="11" spans="1:15" x14ac:dyDescent="0.2">
      <c r="A11" s="30"/>
      <c r="B11" s="33"/>
      <c r="C11" s="35" t="s">
        <v>71</v>
      </c>
      <c r="D11" s="36" t="s">
        <v>72</v>
      </c>
      <c r="E11" s="37"/>
      <c r="F11" s="37"/>
      <c r="G11" s="37"/>
      <c r="H11" s="33"/>
      <c r="I11" s="33"/>
      <c r="J11" s="34"/>
    </row>
    <row r="12" spans="1:15" x14ac:dyDescent="0.2">
      <c r="A12" s="30"/>
      <c r="B12" s="33"/>
      <c r="C12" s="38" t="s">
        <v>73</v>
      </c>
      <c r="D12" s="36">
        <v>12</v>
      </c>
      <c r="E12" s="37"/>
      <c r="F12" s="37">
        <v>24</v>
      </c>
      <c r="G12" s="37"/>
      <c r="H12" s="33"/>
      <c r="I12" s="33"/>
      <c r="J12" s="34"/>
      <c r="L12" s="2" t="s">
        <v>22</v>
      </c>
    </row>
    <row r="13" spans="1:15" x14ac:dyDescent="0.2">
      <c r="A13" s="30"/>
      <c r="B13" s="41"/>
      <c r="C13" s="38">
        <v>2017</v>
      </c>
      <c r="D13" s="42">
        <v>1200</v>
      </c>
      <c r="E13" s="37"/>
      <c r="F13" s="42">
        <v>1600</v>
      </c>
      <c r="G13" s="39"/>
      <c r="H13" s="33"/>
      <c r="I13" s="33"/>
      <c r="J13" s="34"/>
      <c r="M13" t="s">
        <v>23</v>
      </c>
    </row>
    <row r="14" spans="1:15" x14ac:dyDescent="0.2">
      <c r="A14" s="30"/>
      <c r="B14" s="41"/>
      <c r="C14" s="40">
        <v>2018</v>
      </c>
      <c r="D14" s="42">
        <v>1250</v>
      </c>
      <c r="E14" s="37"/>
      <c r="F14" s="37"/>
      <c r="G14" s="37"/>
      <c r="H14" s="33"/>
      <c r="I14" s="33"/>
      <c r="J14" s="34"/>
      <c r="L14">
        <v>17</v>
      </c>
      <c r="M14">
        <f>O5*1.2</f>
        <v>2880</v>
      </c>
    </row>
    <row r="15" spans="1:15" x14ac:dyDescent="0.2">
      <c r="A15" s="30"/>
      <c r="B15" s="41"/>
      <c r="C15" s="33"/>
      <c r="D15" s="33"/>
      <c r="E15" s="33"/>
      <c r="F15" s="33"/>
      <c r="G15" s="33"/>
      <c r="H15" s="33"/>
      <c r="I15" s="33"/>
      <c r="J15" s="34"/>
      <c r="L15">
        <v>18</v>
      </c>
      <c r="M15">
        <f>O6*1.2</f>
        <v>3600</v>
      </c>
    </row>
    <row r="16" spans="1:15" x14ac:dyDescent="0.2">
      <c r="A16" s="30"/>
      <c r="B16" s="41"/>
      <c r="C16" s="33" t="s">
        <v>74</v>
      </c>
      <c r="D16" s="33"/>
      <c r="E16" s="33"/>
      <c r="F16" s="33"/>
      <c r="G16" s="33"/>
      <c r="H16" s="33"/>
      <c r="I16" s="33"/>
      <c r="J16" s="34"/>
    </row>
    <row r="17" spans="1:13" x14ac:dyDescent="0.2">
      <c r="A17" s="30"/>
      <c r="B17" s="41"/>
      <c r="C17" s="33" t="s">
        <v>75</v>
      </c>
      <c r="D17" s="33"/>
      <c r="E17" s="33"/>
      <c r="F17" s="33"/>
      <c r="G17" s="33"/>
      <c r="H17" s="33"/>
      <c r="I17" s="33"/>
      <c r="J17" s="34"/>
      <c r="L17" t="s">
        <v>24</v>
      </c>
    </row>
    <row r="18" spans="1:13" x14ac:dyDescent="0.2">
      <c r="A18" s="30"/>
      <c r="B18" s="41"/>
      <c r="C18" s="33" t="s">
        <v>76</v>
      </c>
      <c r="D18" s="33"/>
      <c r="E18" s="33"/>
      <c r="F18" s="33"/>
      <c r="G18" s="33"/>
      <c r="H18" s="33"/>
      <c r="I18" s="33"/>
      <c r="J18" s="34"/>
    </row>
    <row r="19" spans="1:13" x14ac:dyDescent="0.2">
      <c r="A19" s="30"/>
      <c r="B19" s="41"/>
      <c r="C19" s="33" t="s">
        <v>77</v>
      </c>
      <c r="D19" s="33"/>
      <c r="E19" s="33"/>
      <c r="F19" s="33"/>
      <c r="G19" s="33"/>
      <c r="H19" s="33"/>
      <c r="I19" s="33"/>
      <c r="J19" s="34"/>
      <c r="L19" t="s">
        <v>25</v>
      </c>
    </row>
    <row r="20" spans="1:13" x14ac:dyDescent="0.2">
      <c r="A20" s="30"/>
      <c r="B20" s="41"/>
      <c r="C20" s="33" t="s">
        <v>78</v>
      </c>
      <c r="D20" s="33"/>
      <c r="E20" s="33"/>
      <c r="F20" s="33"/>
      <c r="G20" s="33"/>
      <c r="H20" s="33"/>
      <c r="I20" s="33"/>
      <c r="J20" s="34"/>
    </row>
    <row r="21" spans="1:13" x14ac:dyDescent="0.2">
      <c r="A21" s="30"/>
      <c r="B21" s="41"/>
      <c r="C21" s="33" t="s">
        <v>79</v>
      </c>
      <c r="D21" s="33"/>
      <c r="E21" s="33"/>
      <c r="F21" s="33"/>
      <c r="G21" s="33"/>
      <c r="H21" s="33"/>
      <c r="I21" s="33"/>
      <c r="J21" s="34"/>
      <c r="L21" t="s">
        <v>27</v>
      </c>
    </row>
    <row r="22" spans="1:13" x14ac:dyDescent="0.2">
      <c r="A22" s="30"/>
      <c r="B22" s="41"/>
      <c r="C22" s="33"/>
      <c r="D22" s="33"/>
      <c r="E22" s="33"/>
      <c r="F22" s="33"/>
      <c r="G22" s="33"/>
      <c r="H22" s="33"/>
      <c r="I22" s="33"/>
      <c r="J22" s="34"/>
    </row>
    <row r="23" spans="1:13" x14ac:dyDescent="0.2">
      <c r="A23" s="30" t="s">
        <v>4</v>
      </c>
      <c r="B23" s="33" t="s">
        <v>80</v>
      </c>
      <c r="C23" s="33" t="s">
        <v>81</v>
      </c>
      <c r="D23" s="33"/>
      <c r="E23" s="33"/>
      <c r="F23" s="33"/>
      <c r="G23" s="33"/>
      <c r="H23" s="33"/>
      <c r="I23" s="33"/>
      <c r="J23" s="34"/>
      <c r="L23" s="1" t="s">
        <v>26</v>
      </c>
      <c r="M23" s="1">
        <f>(1166.4+1458)/(0.3+0.2)</f>
        <v>5248.8</v>
      </c>
    </row>
    <row r="24" spans="1:13" x14ac:dyDescent="0.2">
      <c r="A24" s="30"/>
      <c r="B24" s="33"/>
      <c r="C24" s="33" t="s">
        <v>82</v>
      </c>
      <c r="D24" s="33"/>
      <c r="E24" s="33"/>
      <c r="F24" s="33"/>
      <c r="G24" s="33"/>
      <c r="H24" s="33"/>
      <c r="I24" s="33"/>
      <c r="J24" s="34"/>
    </row>
    <row r="25" spans="1:13" x14ac:dyDescent="0.2">
      <c r="A25" s="30"/>
      <c r="B25" s="33"/>
      <c r="C25" s="33"/>
      <c r="D25" s="33"/>
      <c r="E25" s="33"/>
      <c r="F25" s="33"/>
      <c r="G25" s="33"/>
      <c r="H25" s="33"/>
      <c r="I25" s="33"/>
      <c r="J25" s="34"/>
      <c r="L25" s="1" t="s">
        <v>28</v>
      </c>
    </row>
    <row r="26" spans="1:13" x14ac:dyDescent="0.2">
      <c r="A26" s="30" t="s">
        <v>1</v>
      </c>
      <c r="B26" s="33" t="s">
        <v>49</v>
      </c>
      <c r="C26" s="33" t="s">
        <v>11</v>
      </c>
      <c r="D26" s="33"/>
      <c r="E26" s="33"/>
      <c r="F26" s="33"/>
      <c r="G26" s="33"/>
      <c r="H26" s="33"/>
      <c r="I26" s="33"/>
      <c r="J26" s="34"/>
    </row>
    <row r="27" spans="1:13" ht="17" thickBot="1" x14ac:dyDescent="0.25">
      <c r="A27" s="43"/>
      <c r="B27" s="44"/>
      <c r="C27" s="44"/>
      <c r="D27" s="44"/>
      <c r="E27" s="44"/>
      <c r="F27" s="44"/>
      <c r="G27" s="44"/>
      <c r="H27" s="44"/>
      <c r="I27" s="44"/>
      <c r="J27" s="45"/>
      <c r="L27" t="s">
        <v>29</v>
      </c>
    </row>
    <row r="28" spans="1:13" ht="17" thickBot="1" x14ac:dyDescent="0.25">
      <c r="A28" s="46" t="s">
        <v>67</v>
      </c>
      <c r="B28" s="22"/>
      <c r="C28" s="22"/>
      <c r="D28" s="22"/>
      <c r="E28" s="22"/>
      <c r="F28" s="22"/>
      <c r="G28" s="22"/>
      <c r="H28" s="22"/>
      <c r="I28" s="22"/>
      <c r="J28" s="24"/>
      <c r="L28" t="s">
        <v>30</v>
      </c>
    </row>
    <row r="29" spans="1:13" x14ac:dyDescent="0.2">
      <c r="L29" t="s">
        <v>31</v>
      </c>
    </row>
    <row r="30" spans="1:13" x14ac:dyDescent="0.2">
      <c r="L30" t="s">
        <v>32</v>
      </c>
    </row>
  </sheetData>
  <mergeCells count="14">
    <mergeCell ref="D14:E14"/>
    <mergeCell ref="F14:G14"/>
    <mergeCell ref="D6:G6"/>
    <mergeCell ref="D7:E7"/>
    <mergeCell ref="F7:G7"/>
    <mergeCell ref="D8:E8"/>
    <mergeCell ref="F8:G8"/>
    <mergeCell ref="D9:E9"/>
    <mergeCell ref="F9:G9"/>
    <mergeCell ref="D11:G11"/>
    <mergeCell ref="D12:E12"/>
    <mergeCell ref="F12:G12"/>
    <mergeCell ref="D13:E13"/>
    <mergeCell ref="F13:G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11AF9-23DD-5B4E-B150-820AA2B021D8}">
  <dimension ref="A1:R15"/>
  <sheetViews>
    <sheetView workbookViewId="0"/>
  </sheetViews>
  <sheetFormatPr baseColWidth="10" defaultColWidth="11" defaultRowHeight="16" outlineLevelCol="1" x14ac:dyDescent="0.2"/>
  <cols>
    <col min="1" max="1" width="4" style="47" customWidth="1"/>
    <col min="2" max="2" width="11.5" customWidth="1"/>
    <col min="12" max="12" width="10.83203125" hidden="1" customWidth="1" outlineLevel="1"/>
    <col min="13" max="13" width="13.33203125" hidden="1" customWidth="1" outlineLevel="1"/>
    <col min="14" max="17" width="10.83203125" hidden="1" customWidth="1" outlineLevel="1"/>
    <col min="18" max="18" width="11" collapsed="1"/>
  </cols>
  <sheetData>
    <row r="1" spans="1:13" x14ac:dyDescent="0.2">
      <c r="A1" s="48"/>
      <c r="B1" s="6" t="s">
        <v>0</v>
      </c>
      <c r="C1" s="7" t="s">
        <v>83</v>
      </c>
      <c r="D1" s="7" t="s">
        <v>5</v>
      </c>
      <c r="E1" s="7" t="s">
        <v>43</v>
      </c>
      <c r="F1" s="8"/>
      <c r="G1" s="8"/>
      <c r="H1" s="8"/>
      <c r="I1" s="8"/>
      <c r="J1" s="9"/>
      <c r="K1" s="1" t="s">
        <v>2</v>
      </c>
      <c r="L1" s="1" t="s">
        <v>3</v>
      </c>
    </row>
    <row r="2" spans="1:13" x14ac:dyDescent="0.2">
      <c r="A2" s="49"/>
      <c r="B2" s="11" t="s">
        <v>44</v>
      </c>
      <c r="C2" s="12">
        <v>2</v>
      </c>
      <c r="D2" s="13"/>
      <c r="E2" s="13"/>
      <c r="F2" s="13"/>
      <c r="G2" s="13"/>
      <c r="H2" s="13"/>
      <c r="I2" s="13"/>
      <c r="J2" s="14"/>
    </row>
    <row r="3" spans="1:13" x14ac:dyDescent="0.2">
      <c r="A3" s="49"/>
      <c r="B3" s="13"/>
      <c r="C3" s="13"/>
      <c r="D3" s="13"/>
      <c r="E3" s="13"/>
      <c r="F3" s="13"/>
      <c r="G3" s="13"/>
      <c r="H3" s="13"/>
      <c r="I3" s="13"/>
      <c r="J3" s="14"/>
      <c r="L3" s="50" t="s">
        <v>84</v>
      </c>
      <c r="M3" s="15"/>
    </row>
    <row r="4" spans="1:13" x14ac:dyDescent="0.2">
      <c r="A4" s="49" t="s">
        <v>4</v>
      </c>
      <c r="B4" s="13" t="s">
        <v>46</v>
      </c>
      <c r="C4" s="13" t="s">
        <v>47</v>
      </c>
      <c r="D4" s="13"/>
      <c r="E4" s="13"/>
      <c r="F4" s="13"/>
      <c r="G4" s="13"/>
      <c r="H4" s="13"/>
      <c r="I4" s="13"/>
      <c r="J4" s="14"/>
      <c r="L4" s="50" t="s">
        <v>48</v>
      </c>
      <c r="M4" s="15"/>
    </row>
    <row r="5" spans="1:13" x14ac:dyDescent="0.2">
      <c r="A5" s="49"/>
      <c r="B5" s="13"/>
      <c r="C5" s="13"/>
      <c r="D5" s="13"/>
      <c r="E5" s="13"/>
      <c r="F5" s="13"/>
      <c r="G5" s="13"/>
      <c r="H5" s="13"/>
      <c r="I5" s="13"/>
      <c r="J5" s="14"/>
      <c r="M5" s="15"/>
    </row>
    <row r="6" spans="1:13" x14ac:dyDescent="0.2">
      <c r="A6" s="49" t="s">
        <v>1</v>
      </c>
      <c r="B6" s="13" t="s">
        <v>85</v>
      </c>
      <c r="C6" s="13" t="s">
        <v>86</v>
      </c>
      <c r="D6" s="13"/>
      <c r="E6" s="13"/>
      <c r="F6" s="13"/>
      <c r="G6" s="13"/>
      <c r="H6" s="13"/>
      <c r="I6" s="13"/>
      <c r="J6" s="14"/>
      <c r="L6" s="1" t="s">
        <v>28</v>
      </c>
    </row>
    <row r="7" spans="1:13" ht="17" thickBot="1" x14ac:dyDescent="0.25">
      <c r="A7" s="49"/>
      <c r="B7" s="13"/>
      <c r="C7" s="13"/>
      <c r="D7" s="13"/>
      <c r="E7" s="13"/>
      <c r="F7" s="13"/>
      <c r="G7" s="13"/>
      <c r="H7" s="13"/>
      <c r="I7" s="13"/>
      <c r="J7" s="14"/>
      <c r="M7" s="17"/>
    </row>
    <row r="8" spans="1:13" ht="17" thickBot="1" x14ac:dyDescent="0.25">
      <c r="A8" s="46" t="s">
        <v>67</v>
      </c>
      <c r="B8" s="22"/>
      <c r="C8" s="22"/>
      <c r="D8" s="22"/>
      <c r="E8" s="22"/>
      <c r="F8" s="22"/>
      <c r="G8" s="22"/>
      <c r="H8" s="22"/>
      <c r="I8" s="22"/>
      <c r="J8" s="24"/>
      <c r="L8" s="50" t="s">
        <v>87</v>
      </c>
    </row>
    <row r="9" spans="1:13" x14ac:dyDescent="0.2">
      <c r="L9" s="50" t="s">
        <v>88</v>
      </c>
      <c r="M9" s="19"/>
    </row>
    <row r="11" spans="1:13" x14ac:dyDescent="0.2">
      <c r="L11" s="50" t="s">
        <v>89</v>
      </c>
    </row>
    <row r="12" spans="1:13" x14ac:dyDescent="0.2">
      <c r="L12" s="50" t="s">
        <v>90</v>
      </c>
    </row>
    <row r="14" spans="1:13" x14ac:dyDescent="0.2">
      <c r="L14" s="50" t="s">
        <v>91</v>
      </c>
    </row>
    <row r="15" spans="1:13" x14ac:dyDescent="0.2">
      <c r="L15" s="50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1687-97B3-E547-A5E3-9FDB0CEC1380}">
  <dimension ref="A1:Q38"/>
  <sheetViews>
    <sheetView zoomScaleNormal="100" workbookViewId="0"/>
  </sheetViews>
  <sheetFormatPr baseColWidth="10" defaultColWidth="9" defaultRowHeight="16" outlineLevelCol="1" x14ac:dyDescent="0.2"/>
  <cols>
    <col min="1" max="1" width="3.83203125" customWidth="1"/>
    <col min="2" max="2" width="10.83203125" style="47" customWidth="1"/>
    <col min="3" max="6" width="13.5" customWidth="1"/>
    <col min="7" max="9" width="10.83203125" customWidth="1"/>
    <col min="10" max="10" width="10" style="53" bestFit="1" customWidth="1"/>
    <col min="11" max="11" width="10.83203125" style="53" hidden="1" customWidth="1" outlineLevel="1"/>
    <col min="12" max="12" width="13.33203125" style="53" hidden="1" customWidth="1" outlineLevel="1"/>
    <col min="13" max="16" width="10.83203125" style="53" hidden="1" customWidth="1" outlineLevel="1"/>
    <col min="17" max="17" width="10.83203125" style="53" customWidth="1" collapsed="1"/>
  </cols>
  <sheetData>
    <row r="1" spans="1:17" x14ac:dyDescent="0.2">
      <c r="A1" s="25"/>
      <c r="B1" s="51" t="s">
        <v>0</v>
      </c>
      <c r="C1" s="27" t="s">
        <v>6</v>
      </c>
      <c r="D1" s="27" t="s">
        <v>5</v>
      </c>
      <c r="E1" s="27" t="s">
        <v>12</v>
      </c>
      <c r="F1" s="28"/>
      <c r="G1" s="28"/>
      <c r="H1" s="28"/>
      <c r="I1" s="29"/>
      <c r="J1" s="52" t="s">
        <v>2</v>
      </c>
      <c r="K1" s="52"/>
    </row>
    <row r="2" spans="1:17" x14ac:dyDescent="0.2">
      <c r="A2" s="30"/>
      <c r="B2" s="54" t="s">
        <v>44</v>
      </c>
      <c r="C2" s="32">
        <v>3</v>
      </c>
      <c r="D2" s="33"/>
      <c r="E2" s="33"/>
      <c r="F2" s="33"/>
      <c r="G2" s="33"/>
      <c r="H2" s="33"/>
      <c r="I2" s="34"/>
      <c r="L2" s="1" t="s">
        <v>3</v>
      </c>
      <c r="M2"/>
      <c r="N2"/>
      <c r="O2"/>
      <c r="P2"/>
    </row>
    <row r="3" spans="1:17" x14ac:dyDescent="0.2">
      <c r="A3" s="30"/>
      <c r="B3" s="55"/>
      <c r="C3" s="33"/>
      <c r="D3" s="33"/>
      <c r="E3" s="33"/>
      <c r="F3" s="33"/>
      <c r="G3" s="33"/>
      <c r="H3" s="33"/>
      <c r="I3" s="34"/>
      <c r="L3"/>
      <c r="M3"/>
      <c r="N3"/>
      <c r="O3"/>
      <c r="P3"/>
    </row>
    <row r="4" spans="1:17" x14ac:dyDescent="0.2">
      <c r="A4" s="56"/>
      <c r="B4" s="55"/>
      <c r="C4" s="33" t="s">
        <v>93</v>
      </c>
      <c r="D4" s="33"/>
      <c r="E4" s="33"/>
      <c r="F4" s="33"/>
      <c r="G4" s="33"/>
      <c r="H4" s="33"/>
      <c r="I4" s="34"/>
      <c r="L4" s="2" t="s">
        <v>16</v>
      </c>
      <c r="M4"/>
      <c r="N4"/>
      <c r="O4"/>
      <c r="P4"/>
    </row>
    <row r="5" spans="1:17" x14ac:dyDescent="0.2">
      <c r="A5" s="56"/>
      <c r="B5" s="55"/>
      <c r="C5" s="33" t="s">
        <v>94</v>
      </c>
      <c r="D5" s="33"/>
      <c r="E5" s="33"/>
      <c r="F5" s="33"/>
      <c r="G5" s="33"/>
      <c r="H5" s="33"/>
      <c r="I5" s="34"/>
      <c r="L5"/>
      <c r="M5" t="s">
        <v>17</v>
      </c>
      <c r="N5" t="s">
        <v>33</v>
      </c>
      <c r="O5" t="s">
        <v>34</v>
      </c>
      <c r="P5"/>
    </row>
    <row r="6" spans="1:17" x14ac:dyDescent="0.2">
      <c r="A6" s="56"/>
      <c r="B6" s="55"/>
      <c r="C6" s="33"/>
      <c r="D6" s="33"/>
      <c r="E6" s="33"/>
      <c r="F6" s="33"/>
      <c r="G6" s="33"/>
      <c r="H6" s="33"/>
      <c r="I6" s="34"/>
      <c r="L6">
        <v>14</v>
      </c>
      <c r="M6">
        <f>F15</f>
        <v>900</v>
      </c>
      <c r="N6">
        <f>M6/(1-0.25)</f>
        <v>1200</v>
      </c>
      <c r="O6">
        <f>N6-M6</f>
        <v>300</v>
      </c>
      <c r="P6"/>
    </row>
    <row r="7" spans="1:17" x14ac:dyDescent="0.2">
      <c r="A7" s="56"/>
      <c r="B7" s="55"/>
      <c r="C7" s="57" t="s">
        <v>13</v>
      </c>
      <c r="D7" s="58"/>
      <c r="E7" s="58"/>
      <c r="F7" s="36"/>
      <c r="G7" s="33"/>
      <c r="H7" s="33"/>
      <c r="I7" s="34"/>
      <c r="L7"/>
      <c r="M7"/>
      <c r="N7"/>
      <c r="O7"/>
      <c r="P7"/>
    </row>
    <row r="8" spans="1:17" x14ac:dyDescent="0.2">
      <c r="A8" s="56"/>
      <c r="B8" s="55"/>
      <c r="C8" s="59" t="s">
        <v>14</v>
      </c>
      <c r="D8" s="59" t="s">
        <v>95</v>
      </c>
      <c r="E8" s="59" t="s">
        <v>96</v>
      </c>
      <c r="F8" s="60" t="s">
        <v>97</v>
      </c>
      <c r="G8" s="33"/>
      <c r="H8" s="33"/>
      <c r="I8" s="34"/>
      <c r="L8" t="s">
        <v>35</v>
      </c>
      <c r="M8"/>
      <c r="N8"/>
      <c r="O8"/>
      <c r="P8"/>
      <c r="Q8"/>
    </row>
    <row r="9" spans="1:17" x14ac:dyDescent="0.2">
      <c r="A9" s="56"/>
      <c r="B9" s="55"/>
      <c r="C9" s="59">
        <v>2014</v>
      </c>
      <c r="D9" s="59">
        <v>250</v>
      </c>
      <c r="E9" s="59">
        <v>350</v>
      </c>
      <c r="F9" s="60">
        <v>450</v>
      </c>
      <c r="G9" s="33"/>
      <c r="H9" s="33"/>
      <c r="I9" s="34"/>
      <c r="L9"/>
      <c r="M9"/>
      <c r="N9"/>
      <c r="O9"/>
      <c r="P9"/>
      <c r="Q9"/>
    </row>
    <row r="10" spans="1:17" x14ac:dyDescent="0.2">
      <c r="A10" s="56"/>
      <c r="B10" s="55"/>
      <c r="C10" s="59">
        <v>2015</v>
      </c>
      <c r="D10" s="59">
        <v>250</v>
      </c>
      <c r="E10" s="59">
        <v>350</v>
      </c>
      <c r="F10" s="60"/>
      <c r="G10" s="33"/>
      <c r="H10" s="33"/>
      <c r="I10" s="34"/>
      <c r="L10" t="s">
        <v>36</v>
      </c>
      <c r="M10"/>
      <c r="N10"/>
      <c r="O10"/>
      <c r="P10"/>
      <c r="Q10"/>
    </row>
    <row r="11" spans="1:17" x14ac:dyDescent="0.2">
      <c r="A11" s="56"/>
      <c r="B11" s="55"/>
      <c r="C11" s="59">
        <v>2016</v>
      </c>
      <c r="D11" s="59">
        <v>250</v>
      </c>
      <c r="E11" s="59">
        <v>350</v>
      </c>
      <c r="F11" s="60"/>
      <c r="G11" s="33"/>
      <c r="H11" s="33"/>
      <c r="I11" s="34"/>
      <c r="L11"/>
      <c r="M11"/>
      <c r="N11"/>
      <c r="O11"/>
      <c r="P11"/>
      <c r="Q11"/>
    </row>
    <row r="12" spans="1:17" x14ac:dyDescent="0.2">
      <c r="A12" s="56"/>
      <c r="B12" s="55"/>
      <c r="C12" s="33"/>
      <c r="D12" s="33"/>
      <c r="E12" s="33"/>
      <c r="F12" s="33"/>
      <c r="G12" s="33"/>
      <c r="H12" s="33"/>
      <c r="I12" s="34"/>
      <c r="K12" s="52"/>
      <c r="L12" s="1" t="s">
        <v>26</v>
      </c>
      <c r="M12" s="4">
        <f>-(H22/1000-O6*H21)</f>
        <v>225</v>
      </c>
      <c r="N12"/>
      <c r="O12"/>
      <c r="P12"/>
    </row>
    <row r="13" spans="1:17" x14ac:dyDescent="0.2">
      <c r="A13" s="56"/>
      <c r="B13" s="55"/>
      <c r="C13" s="57" t="s">
        <v>15</v>
      </c>
      <c r="D13" s="58"/>
      <c r="E13" s="58"/>
      <c r="F13" s="36"/>
      <c r="G13" s="33"/>
      <c r="H13" s="33"/>
      <c r="I13" s="34"/>
      <c r="L13"/>
      <c r="M13"/>
      <c r="N13"/>
      <c r="O13"/>
      <c r="P13"/>
    </row>
    <row r="14" spans="1:17" x14ac:dyDescent="0.2">
      <c r="A14" s="56"/>
      <c r="B14" s="55"/>
      <c r="C14" s="59" t="s">
        <v>14</v>
      </c>
      <c r="D14" s="59" t="s">
        <v>95</v>
      </c>
      <c r="E14" s="59" t="s">
        <v>96</v>
      </c>
      <c r="F14" s="60" t="s">
        <v>97</v>
      </c>
      <c r="G14" s="33"/>
      <c r="H14" s="33"/>
      <c r="I14" s="34"/>
      <c r="L14" s="1" t="s">
        <v>28</v>
      </c>
      <c r="M14"/>
      <c r="N14"/>
      <c r="O14"/>
      <c r="P14"/>
      <c r="Q14"/>
    </row>
    <row r="15" spans="1:17" x14ac:dyDescent="0.2">
      <c r="A15" s="56"/>
      <c r="B15" s="55"/>
      <c r="C15" s="59">
        <v>2014</v>
      </c>
      <c r="D15" s="61">
        <v>1500</v>
      </c>
      <c r="E15" s="61">
        <v>1200</v>
      </c>
      <c r="F15" s="62">
        <v>900</v>
      </c>
      <c r="G15" s="33"/>
      <c r="H15" s="33"/>
      <c r="I15" s="34"/>
      <c r="L15"/>
      <c r="M15"/>
      <c r="N15"/>
      <c r="O15"/>
      <c r="P15"/>
      <c r="Q15"/>
    </row>
    <row r="16" spans="1:17" x14ac:dyDescent="0.2">
      <c r="A16" s="56"/>
      <c r="B16" s="55"/>
      <c r="C16" s="59">
        <v>2015</v>
      </c>
      <c r="D16" s="61">
        <v>1500</v>
      </c>
      <c r="E16" s="61">
        <v>1200</v>
      </c>
      <c r="F16" s="62"/>
      <c r="G16" s="33"/>
      <c r="H16" s="33"/>
      <c r="I16" s="34"/>
      <c r="L16" s="2" t="s">
        <v>37</v>
      </c>
      <c r="M16"/>
      <c r="N16"/>
      <c r="O16"/>
      <c r="P16"/>
      <c r="Q16"/>
    </row>
    <row r="17" spans="1:17" x14ac:dyDescent="0.2">
      <c r="A17" s="56"/>
      <c r="B17" s="55"/>
      <c r="C17" s="59">
        <v>2016</v>
      </c>
      <c r="D17" s="61">
        <v>1500</v>
      </c>
      <c r="E17" s="61"/>
      <c r="F17" s="62"/>
      <c r="G17" s="33"/>
      <c r="H17" s="33"/>
      <c r="I17" s="34"/>
      <c r="L17"/>
      <c r="M17">
        <v>12</v>
      </c>
      <c r="N17">
        <v>24</v>
      </c>
      <c r="O17">
        <v>36</v>
      </c>
      <c r="P17"/>
      <c r="Q17"/>
    </row>
    <row r="18" spans="1:17" x14ac:dyDescent="0.2">
      <c r="A18" s="56"/>
      <c r="B18" s="55"/>
      <c r="C18" s="33"/>
      <c r="D18" s="33"/>
      <c r="E18" s="33"/>
      <c r="F18" s="33"/>
      <c r="G18" s="33"/>
      <c r="H18" s="33"/>
      <c r="I18" s="34"/>
      <c r="L18">
        <v>14</v>
      </c>
      <c r="M18">
        <f>D9/0.25*0.75</f>
        <v>750</v>
      </c>
      <c r="N18">
        <f>E9/0.25*0.75</f>
        <v>1050</v>
      </c>
      <c r="O18">
        <f>F9/0.25*0.75-250</f>
        <v>1100</v>
      </c>
      <c r="P18"/>
    </row>
    <row r="19" spans="1:17" x14ac:dyDescent="0.2">
      <c r="A19" s="56"/>
      <c r="B19" s="55"/>
      <c r="C19" s="33" t="s">
        <v>98</v>
      </c>
      <c r="D19" s="33"/>
      <c r="E19" s="33"/>
      <c r="F19" s="33"/>
      <c r="G19" s="33"/>
      <c r="H19" s="33"/>
      <c r="I19" s="34"/>
      <c r="L19">
        <v>15</v>
      </c>
      <c r="M19">
        <f t="shared" ref="M19:M20" si="0">D10/0.25*0.75</f>
        <v>750</v>
      </c>
      <c r="N19">
        <f>E10/0.25*0.75</f>
        <v>1050</v>
      </c>
      <c r="O19"/>
      <c r="P19"/>
    </row>
    <row r="20" spans="1:17" x14ac:dyDescent="0.2">
      <c r="A20" s="56"/>
      <c r="B20" s="55"/>
      <c r="C20" s="63" t="s">
        <v>99</v>
      </c>
      <c r="D20" s="33"/>
      <c r="E20" s="33"/>
      <c r="F20" s="33"/>
      <c r="G20" s="33"/>
      <c r="H20" s="33"/>
      <c r="I20" s="34"/>
      <c r="L20">
        <v>16</v>
      </c>
      <c r="M20">
        <f t="shared" si="0"/>
        <v>750</v>
      </c>
      <c r="N20"/>
      <c r="O20"/>
      <c r="P20"/>
    </row>
    <row r="21" spans="1:17" x14ac:dyDescent="0.2">
      <c r="A21" s="56"/>
      <c r="B21" s="55"/>
      <c r="C21" s="33" t="s">
        <v>100</v>
      </c>
      <c r="D21" s="33"/>
      <c r="E21" s="33"/>
      <c r="F21" s="41"/>
      <c r="G21" s="33"/>
      <c r="H21" s="41">
        <v>0.875</v>
      </c>
      <c r="I21" s="34"/>
      <c r="L21"/>
      <c r="M21"/>
      <c r="N21"/>
      <c r="O21"/>
      <c r="P21"/>
    </row>
    <row r="22" spans="1:17" x14ac:dyDescent="0.2">
      <c r="A22" s="56"/>
      <c r="B22" s="55"/>
      <c r="C22" s="33" t="s">
        <v>101</v>
      </c>
      <c r="D22" s="33"/>
      <c r="E22" s="33"/>
      <c r="F22" s="33"/>
      <c r="G22" s="33"/>
      <c r="H22" s="64">
        <v>37500</v>
      </c>
      <c r="I22" s="34"/>
      <c r="L22" s="2" t="s">
        <v>38</v>
      </c>
      <c r="M22"/>
      <c r="N22"/>
      <c r="O22"/>
      <c r="P22"/>
    </row>
    <row r="23" spans="1:17" x14ac:dyDescent="0.2">
      <c r="A23" s="56"/>
      <c r="B23" s="55"/>
      <c r="C23" s="33" t="s">
        <v>102</v>
      </c>
      <c r="D23" s="33"/>
      <c r="E23" s="33"/>
      <c r="F23" s="33"/>
      <c r="G23" s="33"/>
      <c r="H23" s="33"/>
      <c r="I23" s="34"/>
      <c r="L23"/>
      <c r="M23">
        <v>12</v>
      </c>
      <c r="N23">
        <v>24</v>
      </c>
      <c r="O23">
        <v>36</v>
      </c>
      <c r="P23"/>
    </row>
    <row r="24" spans="1:17" x14ac:dyDescent="0.2">
      <c r="A24" s="56"/>
      <c r="B24" s="55"/>
      <c r="C24" s="33"/>
      <c r="D24" s="33"/>
      <c r="E24" s="33"/>
      <c r="F24" s="33"/>
      <c r="G24" s="33"/>
      <c r="H24" s="33"/>
      <c r="I24" s="34"/>
      <c r="L24">
        <v>14</v>
      </c>
      <c r="M24" s="3">
        <f>M18+D15</f>
        <v>2250</v>
      </c>
      <c r="N24" s="3">
        <f>N18+E15</f>
        <v>2250</v>
      </c>
      <c r="O24">
        <f>O18+F15+O6</f>
        <v>2300</v>
      </c>
      <c r="P24"/>
    </row>
    <row r="25" spans="1:17" x14ac:dyDescent="0.2">
      <c r="A25" s="56" t="s">
        <v>4</v>
      </c>
      <c r="B25" s="55" t="s">
        <v>49</v>
      </c>
      <c r="C25" s="33" t="s">
        <v>103</v>
      </c>
      <c r="D25" s="33"/>
      <c r="E25" s="33"/>
      <c r="F25" s="33"/>
      <c r="G25" s="33"/>
      <c r="H25" s="33"/>
      <c r="I25" s="34"/>
      <c r="L25">
        <v>15</v>
      </c>
      <c r="M25" s="3">
        <f t="shared" ref="M25:N26" si="1">M19+D16</f>
        <v>2250</v>
      </c>
      <c r="N25" s="3">
        <f t="shared" si="1"/>
        <v>2250</v>
      </c>
      <c r="O25"/>
      <c r="P25"/>
    </row>
    <row r="26" spans="1:17" x14ac:dyDescent="0.2">
      <c r="A26" s="56"/>
      <c r="B26" s="55"/>
      <c r="C26" s="33" t="s">
        <v>104</v>
      </c>
      <c r="D26" s="33"/>
      <c r="E26" s="33"/>
      <c r="F26" s="33"/>
      <c r="G26" s="33"/>
      <c r="H26" s="33"/>
      <c r="I26" s="34"/>
      <c r="L26">
        <v>16</v>
      </c>
      <c r="M26" s="3">
        <f t="shared" si="1"/>
        <v>2250</v>
      </c>
      <c r="N26"/>
      <c r="O26"/>
      <c r="P26"/>
    </row>
    <row r="27" spans="1:17" x14ac:dyDescent="0.2">
      <c r="A27" s="56"/>
      <c r="B27" s="55"/>
      <c r="C27" s="33" t="s">
        <v>105</v>
      </c>
      <c r="D27" s="33"/>
      <c r="E27" s="33"/>
      <c r="F27" s="33"/>
      <c r="G27" s="33"/>
      <c r="H27" s="33"/>
      <c r="I27" s="34"/>
      <c r="L27"/>
      <c r="M27"/>
      <c r="N27"/>
      <c r="O27"/>
      <c r="P27"/>
    </row>
    <row r="28" spans="1:17" x14ac:dyDescent="0.2">
      <c r="A28" s="56"/>
      <c r="B28" s="55"/>
      <c r="C28" s="33"/>
      <c r="D28" s="33"/>
      <c r="E28" s="33"/>
      <c r="F28" s="33"/>
      <c r="G28" s="33"/>
      <c r="H28" s="33"/>
      <c r="I28" s="34"/>
      <c r="K28" s="52"/>
      <c r="L28" s="1" t="s">
        <v>39</v>
      </c>
      <c r="M28"/>
      <c r="N28"/>
      <c r="O28"/>
      <c r="P28"/>
    </row>
    <row r="29" spans="1:17" x14ac:dyDescent="0.2">
      <c r="A29" s="56" t="s">
        <v>1</v>
      </c>
      <c r="B29" s="55" t="s">
        <v>106</v>
      </c>
      <c r="C29" s="33" t="s">
        <v>107</v>
      </c>
      <c r="D29" s="33"/>
      <c r="E29" s="33"/>
      <c r="F29" s="33"/>
      <c r="G29" s="33"/>
      <c r="H29" s="33"/>
      <c r="I29" s="34"/>
      <c r="L29"/>
      <c r="M29"/>
      <c r="N29"/>
      <c r="O29"/>
      <c r="P29"/>
    </row>
    <row r="30" spans="1:17" x14ac:dyDescent="0.2">
      <c r="A30" s="56"/>
      <c r="B30" s="55"/>
      <c r="C30" s="33" t="s">
        <v>108</v>
      </c>
      <c r="D30" s="33"/>
      <c r="E30" s="33"/>
      <c r="F30" s="33"/>
      <c r="G30" s="33"/>
      <c r="H30" s="33"/>
      <c r="I30" s="34"/>
      <c r="L30" t="s">
        <v>40</v>
      </c>
      <c r="M30"/>
      <c r="N30"/>
      <c r="O30"/>
      <c r="P30"/>
    </row>
    <row r="31" spans="1:17" x14ac:dyDescent="0.2">
      <c r="A31" s="56"/>
      <c r="B31" s="55"/>
      <c r="C31" s="33"/>
      <c r="D31" s="33"/>
      <c r="E31" s="33"/>
      <c r="F31" s="33"/>
      <c r="G31" s="33"/>
      <c r="H31" s="33"/>
      <c r="I31" s="34"/>
      <c r="L31" t="s">
        <v>41</v>
      </c>
      <c r="M31"/>
      <c r="N31"/>
      <c r="O31"/>
      <c r="P31"/>
    </row>
    <row r="32" spans="1:17" x14ac:dyDescent="0.2">
      <c r="A32" s="56"/>
      <c r="B32" s="55"/>
      <c r="C32" s="65" t="s">
        <v>109</v>
      </c>
      <c r="D32" s="33"/>
      <c r="E32" s="33"/>
      <c r="F32" s="33"/>
      <c r="G32" s="33"/>
      <c r="H32" s="33"/>
      <c r="I32" s="34"/>
    </row>
    <row r="33" spans="1:9" x14ac:dyDescent="0.2">
      <c r="A33" s="56"/>
      <c r="B33" s="55"/>
      <c r="C33" s="65" t="s">
        <v>110</v>
      </c>
      <c r="D33" s="33"/>
      <c r="E33" s="33"/>
      <c r="F33" s="33"/>
      <c r="G33" s="33"/>
      <c r="H33" s="33"/>
      <c r="I33" s="34"/>
    </row>
    <row r="34" spans="1:9" x14ac:dyDescent="0.2">
      <c r="A34" s="56"/>
      <c r="B34" s="55"/>
      <c r="C34" s="33"/>
      <c r="D34" s="33"/>
      <c r="E34" s="33"/>
      <c r="F34" s="33"/>
      <c r="G34" s="33"/>
      <c r="H34" s="33"/>
      <c r="I34" s="34"/>
    </row>
    <row r="35" spans="1:9" x14ac:dyDescent="0.2">
      <c r="A35" s="56" t="s">
        <v>8</v>
      </c>
      <c r="B35" s="55" t="s">
        <v>46</v>
      </c>
      <c r="C35" s="33" t="s">
        <v>111</v>
      </c>
      <c r="D35" s="33"/>
      <c r="E35" s="33"/>
      <c r="F35" s="33"/>
      <c r="G35" s="33"/>
      <c r="H35" s="33"/>
      <c r="I35" s="34"/>
    </row>
    <row r="36" spans="1:9" x14ac:dyDescent="0.2">
      <c r="A36" s="56"/>
      <c r="B36" s="55"/>
      <c r="C36" s="33" t="s">
        <v>112</v>
      </c>
      <c r="D36" s="33"/>
      <c r="E36" s="33"/>
      <c r="F36" s="33"/>
      <c r="G36" s="33"/>
      <c r="H36" s="33"/>
      <c r="I36" s="34"/>
    </row>
    <row r="37" spans="1:9" ht="17" thickBot="1" x14ac:dyDescent="0.25">
      <c r="A37" s="66"/>
      <c r="B37" s="67"/>
      <c r="C37" s="44"/>
      <c r="D37" s="44"/>
      <c r="E37" s="44"/>
      <c r="F37" s="44"/>
      <c r="G37" s="44"/>
      <c r="H37" s="44"/>
      <c r="I37" s="45"/>
    </row>
    <row r="38" spans="1:9" ht="17" thickBot="1" x14ac:dyDescent="0.25">
      <c r="A38" s="68" t="s">
        <v>67</v>
      </c>
      <c r="B38" s="69"/>
      <c r="C38" s="22"/>
      <c r="D38" s="22"/>
      <c r="E38" s="22"/>
      <c r="F38" s="22"/>
      <c r="G38" s="22"/>
      <c r="H38" s="22"/>
      <c r="I38" s="24"/>
    </row>
  </sheetData>
  <mergeCells count="2">
    <mergeCell ref="C7:F7"/>
    <mergeCell ref="C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A002-B662-F243-9BD2-FCF8BF94E035}">
  <dimension ref="A1:R27"/>
  <sheetViews>
    <sheetView workbookViewId="0"/>
  </sheetViews>
  <sheetFormatPr baseColWidth="10" defaultColWidth="11" defaultRowHeight="16" outlineLevelCol="1" x14ac:dyDescent="0.2"/>
  <cols>
    <col min="1" max="1" width="4" style="47" customWidth="1"/>
    <col min="2" max="2" width="11.5" customWidth="1"/>
    <col min="5" max="5" width="12.5" customWidth="1"/>
    <col min="6" max="6" width="13" bestFit="1" customWidth="1"/>
    <col min="12" max="12" width="11.5" hidden="1" customWidth="1" outlineLevel="1"/>
    <col min="13" max="13" width="13.33203125" hidden="1" customWidth="1" outlineLevel="1"/>
    <col min="14" max="14" width="10.83203125" hidden="1" customWidth="1" outlineLevel="1"/>
    <col min="15" max="15" width="12.6640625" hidden="1" customWidth="1" outlineLevel="1"/>
    <col min="16" max="17" width="10.83203125" hidden="1" customWidth="1" outlineLevel="1"/>
    <col min="18" max="18" width="11" collapsed="1"/>
  </cols>
  <sheetData>
    <row r="1" spans="1:15" x14ac:dyDescent="0.2">
      <c r="A1" s="48"/>
      <c r="B1" s="6" t="s">
        <v>0</v>
      </c>
      <c r="C1" s="7" t="s">
        <v>113</v>
      </c>
      <c r="D1" s="7" t="s">
        <v>5</v>
      </c>
      <c r="E1" s="7" t="s">
        <v>43</v>
      </c>
      <c r="F1" s="8"/>
      <c r="G1" s="8"/>
      <c r="H1" s="8"/>
      <c r="I1" s="8"/>
      <c r="J1" s="9"/>
      <c r="K1" s="1" t="s">
        <v>2</v>
      </c>
      <c r="L1" s="1" t="s">
        <v>3</v>
      </c>
    </row>
    <row r="2" spans="1:15" x14ac:dyDescent="0.2">
      <c r="A2" s="49"/>
      <c r="B2" s="11" t="s">
        <v>44</v>
      </c>
      <c r="C2" s="12">
        <v>3</v>
      </c>
      <c r="D2" s="13"/>
      <c r="E2" s="13"/>
      <c r="F2" s="13"/>
      <c r="G2" s="13"/>
      <c r="H2" s="13"/>
      <c r="I2" s="13"/>
      <c r="J2" s="14"/>
    </row>
    <row r="3" spans="1:15" x14ac:dyDescent="0.2">
      <c r="A3" s="49"/>
      <c r="B3" s="13"/>
      <c r="C3" s="13"/>
      <c r="D3" s="13"/>
      <c r="E3" s="13"/>
      <c r="F3" s="13"/>
      <c r="G3" s="13"/>
      <c r="H3" s="13"/>
      <c r="I3" s="13"/>
      <c r="J3" s="14"/>
      <c r="L3" t="s">
        <v>114</v>
      </c>
      <c r="M3" s="15"/>
    </row>
    <row r="4" spans="1:15" x14ac:dyDescent="0.2">
      <c r="A4" s="70" t="s">
        <v>4</v>
      </c>
      <c r="B4" s="13" t="s">
        <v>46</v>
      </c>
      <c r="C4" s="13" t="s">
        <v>115</v>
      </c>
      <c r="D4" s="13"/>
      <c r="E4" s="13"/>
      <c r="F4" s="13"/>
      <c r="G4" s="13"/>
      <c r="H4" s="13"/>
      <c r="I4" s="13"/>
      <c r="J4" s="14"/>
      <c r="L4" t="s">
        <v>116</v>
      </c>
      <c r="M4" s="15"/>
    </row>
    <row r="5" spans="1:15" x14ac:dyDescent="0.2">
      <c r="A5" s="49"/>
      <c r="B5" s="13"/>
      <c r="C5" s="13"/>
      <c r="D5" s="13"/>
      <c r="E5" s="13"/>
      <c r="F5" s="13"/>
      <c r="G5" s="13"/>
      <c r="H5" s="13"/>
      <c r="I5" s="13"/>
      <c r="J5" s="14"/>
      <c r="M5" s="15"/>
    </row>
    <row r="6" spans="1:15" x14ac:dyDescent="0.2">
      <c r="A6" s="70" t="s">
        <v>1</v>
      </c>
      <c r="B6" s="13" t="s">
        <v>117</v>
      </c>
      <c r="C6" s="13" t="s">
        <v>118</v>
      </c>
      <c r="D6" s="13"/>
      <c r="E6" s="13"/>
      <c r="F6" s="13"/>
      <c r="G6" s="13"/>
      <c r="H6" s="13"/>
      <c r="I6" s="13"/>
      <c r="J6" s="14"/>
      <c r="L6" s="1" t="s">
        <v>28</v>
      </c>
      <c r="M6" s="17"/>
    </row>
    <row r="7" spans="1:15" x14ac:dyDescent="0.2">
      <c r="A7" s="49"/>
      <c r="B7" s="13"/>
      <c r="C7" s="13" t="s">
        <v>119</v>
      </c>
      <c r="D7" s="13"/>
      <c r="E7" s="13"/>
      <c r="F7" s="13"/>
      <c r="G7" s="13"/>
      <c r="H7" s="13"/>
      <c r="I7" s="13"/>
      <c r="J7" s="14"/>
      <c r="M7" s="18"/>
    </row>
    <row r="8" spans="1:15" x14ac:dyDescent="0.2">
      <c r="A8" s="49"/>
      <c r="B8" s="13"/>
      <c r="C8" s="13"/>
      <c r="D8" s="13"/>
      <c r="E8" s="13"/>
      <c r="F8" s="13"/>
      <c r="G8" s="13"/>
      <c r="H8" s="13"/>
      <c r="I8" s="13"/>
      <c r="J8" s="14"/>
      <c r="L8" t="s">
        <v>120</v>
      </c>
      <c r="O8" s="71">
        <f>F11-F10</f>
        <v>1300000</v>
      </c>
    </row>
    <row r="9" spans="1:15" x14ac:dyDescent="0.2">
      <c r="A9" s="49"/>
      <c r="B9" s="13"/>
      <c r="C9" s="13" t="s">
        <v>121</v>
      </c>
      <c r="D9" s="13"/>
      <c r="E9" s="13"/>
      <c r="F9" s="13"/>
      <c r="G9" s="13"/>
      <c r="H9" s="13"/>
      <c r="I9" s="13"/>
      <c r="J9" s="14"/>
      <c r="L9" t="s">
        <v>122</v>
      </c>
      <c r="M9" s="19"/>
      <c r="O9" s="71">
        <f>F10</f>
        <v>1250000</v>
      </c>
    </row>
    <row r="10" spans="1:15" x14ac:dyDescent="0.2">
      <c r="A10" s="49"/>
      <c r="B10" s="13"/>
      <c r="C10" s="13" t="s">
        <v>123</v>
      </c>
      <c r="D10" s="13"/>
      <c r="E10" s="13"/>
      <c r="F10" s="72">
        <v>1250000</v>
      </c>
      <c r="G10" s="13"/>
      <c r="H10" s="13"/>
      <c r="I10" s="13"/>
      <c r="J10" s="14"/>
      <c r="L10" t="s">
        <v>124</v>
      </c>
      <c r="O10" s="71">
        <f>O8+O9</f>
        <v>2550000</v>
      </c>
    </row>
    <row r="11" spans="1:15" x14ac:dyDescent="0.2">
      <c r="A11" s="49"/>
      <c r="B11" s="13"/>
      <c r="C11" s="13" t="s">
        <v>125</v>
      </c>
      <c r="D11" s="13"/>
      <c r="E11" s="13"/>
      <c r="F11" s="72">
        <v>2550000</v>
      </c>
      <c r="G11" s="13"/>
      <c r="H11" s="13"/>
      <c r="I11" s="13"/>
      <c r="J11" s="14"/>
    </row>
    <row r="12" spans="1:15" x14ac:dyDescent="0.2">
      <c r="A12" s="49"/>
      <c r="B12" s="13"/>
      <c r="C12" s="13" t="s">
        <v>126</v>
      </c>
      <c r="D12" s="13"/>
      <c r="E12" s="13"/>
      <c r="F12" s="13"/>
      <c r="G12" s="13"/>
      <c r="H12" s="13"/>
      <c r="I12" s="13"/>
      <c r="J12" s="14"/>
      <c r="L12" t="s">
        <v>127</v>
      </c>
      <c r="O12" s="71">
        <f>O8*0.25</f>
        <v>325000</v>
      </c>
    </row>
    <row r="13" spans="1:15" x14ac:dyDescent="0.2">
      <c r="A13" s="49"/>
      <c r="B13" s="13"/>
      <c r="C13" s="73" t="s">
        <v>128</v>
      </c>
      <c r="D13" s="13"/>
      <c r="E13" s="13"/>
      <c r="F13" s="13"/>
      <c r="G13" s="13"/>
      <c r="H13" s="13"/>
      <c r="I13" s="13"/>
      <c r="J13" s="14"/>
      <c r="L13" t="s">
        <v>129</v>
      </c>
      <c r="O13" s="71">
        <f>O9*1.15*0.25</f>
        <v>359375</v>
      </c>
    </row>
    <row r="14" spans="1:15" x14ac:dyDescent="0.2">
      <c r="A14" s="49"/>
      <c r="B14" s="74"/>
      <c r="C14" s="13" t="s">
        <v>130</v>
      </c>
      <c r="D14" s="13"/>
      <c r="E14" s="13"/>
      <c r="F14" s="13"/>
      <c r="G14" s="13"/>
      <c r="H14" s="13"/>
      <c r="I14" s="13"/>
      <c r="J14" s="14"/>
      <c r="L14" t="s">
        <v>131</v>
      </c>
      <c r="O14" s="71">
        <f>O12+O13</f>
        <v>684375</v>
      </c>
    </row>
    <row r="15" spans="1:15" x14ac:dyDescent="0.2">
      <c r="A15" s="49"/>
      <c r="B15" s="74"/>
      <c r="C15" s="73" t="s">
        <v>132</v>
      </c>
      <c r="D15" s="13"/>
      <c r="E15" s="13"/>
      <c r="F15" s="13"/>
      <c r="G15" s="13"/>
      <c r="H15" s="13"/>
      <c r="I15" s="13"/>
      <c r="J15" s="14"/>
    </row>
    <row r="16" spans="1:15" x14ac:dyDescent="0.2">
      <c r="A16" s="49"/>
      <c r="B16" s="74"/>
      <c r="C16" s="13" t="s">
        <v>133</v>
      </c>
      <c r="D16" s="13"/>
      <c r="E16" s="74">
        <v>0.875</v>
      </c>
      <c r="F16" s="13"/>
      <c r="G16" s="13"/>
      <c r="H16" s="13"/>
      <c r="I16" s="13"/>
      <c r="J16" s="14"/>
      <c r="L16" t="s">
        <v>134</v>
      </c>
      <c r="O16" s="75" t="s">
        <v>135</v>
      </c>
    </row>
    <row r="17" spans="1:15" x14ac:dyDescent="0.2">
      <c r="A17" s="49"/>
      <c r="B17" s="74"/>
      <c r="C17" s="13"/>
      <c r="D17" s="13"/>
      <c r="E17" s="13"/>
      <c r="F17" s="13"/>
      <c r="G17" s="13"/>
      <c r="H17" s="13"/>
      <c r="I17" s="13"/>
      <c r="J17" s="14"/>
      <c r="L17" t="s">
        <v>136</v>
      </c>
      <c r="O17" s="71">
        <v>0</v>
      </c>
    </row>
    <row r="18" spans="1:15" x14ac:dyDescent="0.2">
      <c r="A18" s="49"/>
      <c r="B18" s="74"/>
      <c r="C18" s="13" t="s">
        <v>137</v>
      </c>
      <c r="D18" s="13"/>
      <c r="E18" s="13"/>
      <c r="F18" s="13"/>
      <c r="G18" s="13"/>
      <c r="H18" s="13"/>
      <c r="I18" s="13"/>
      <c r="J18" s="14"/>
      <c r="L18" t="s">
        <v>138</v>
      </c>
      <c r="O18" s="75" t="s">
        <v>135</v>
      </c>
    </row>
    <row r="19" spans="1:15" x14ac:dyDescent="0.2">
      <c r="A19" s="49"/>
      <c r="B19" s="13"/>
      <c r="C19" s="13"/>
      <c r="D19" s="13"/>
      <c r="E19" s="13"/>
      <c r="F19" s="13"/>
      <c r="G19" s="13"/>
      <c r="H19" s="13"/>
      <c r="I19" s="13"/>
      <c r="J19" s="14"/>
      <c r="M19" s="76"/>
    </row>
    <row r="20" spans="1:15" x14ac:dyDescent="0.2">
      <c r="A20" s="49"/>
      <c r="B20" s="13"/>
      <c r="C20" s="13" t="s">
        <v>139</v>
      </c>
      <c r="D20" s="13"/>
      <c r="E20" s="13"/>
      <c r="F20" s="13"/>
      <c r="G20" s="13"/>
      <c r="H20" s="13"/>
      <c r="I20" s="13"/>
      <c r="J20" s="14"/>
      <c r="L20" t="s">
        <v>140</v>
      </c>
      <c r="M20" s="76"/>
    </row>
    <row r="21" spans="1:15" x14ac:dyDescent="0.2">
      <c r="A21" s="49"/>
      <c r="B21" s="74"/>
      <c r="C21" s="13" t="s">
        <v>141</v>
      </c>
      <c r="D21" s="13"/>
      <c r="E21" s="13"/>
      <c r="F21" s="13"/>
      <c r="G21" s="13"/>
      <c r="H21" s="13"/>
      <c r="I21" s="13"/>
      <c r="J21" s="14"/>
      <c r="M21" s="76"/>
    </row>
    <row r="22" spans="1:15" ht="17" thickBot="1" x14ac:dyDescent="0.25">
      <c r="A22" s="49"/>
      <c r="B22" s="74"/>
      <c r="C22" s="13"/>
      <c r="D22" s="13"/>
      <c r="E22" s="13"/>
      <c r="F22" s="13"/>
      <c r="G22" s="13"/>
      <c r="H22" s="13"/>
      <c r="I22" s="13"/>
      <c r="J22" s="14"/>
      <c r="L22" t="s">
        <v>142</v>
      </c>
      <c r="M22" s="76"/>
    </row>
    <row r="23" spans="1:15" ht="17" thickBot="1" x14ac:dyDescent="0.25">
      <c r="A23" s="46" t="s">
        <v>67</v>
      </c>
      <c r="B23" s="22"/>
      <c r="C23" s="23"/>
      <c r="D23" s="22"/>
      <c r="E23" s="22"/>
      <c r="F23" s="22"/>
      <c r="G23" s="22"/>
      <c r="H23" s="22"/>
      <c r="I23" s="22"/>
      <c r="J23" s="24"/>
    </row>
    <row r="24" spans="1:15" x14ac:dyDescent="0.2">
      <c r="L24" t="s">
        <v>143</v>
      </c>
      <c r="M24" s="77">
        <f>684375*1.1-325000</f>
        <v>427812.50000000012</v>
      </c>
    </row>
    <row r="26" spans="1:15" x14ac:dyDescent="0.2">
      <c r="L26" s="1" t="s">
        <v>144</v>
      </c>
      <c r="M26" s="1"/>
      <c r="N26" s="1"/>
      <c r="O26" s="78">
        <f>M24-359375/1.15*E16</f>
        <v>154375.00000000012</v>
      </c>
    </row>
    <row r="27" spans="1:15" x14ac:dyDescent="0.2">
      <c r="L27" s="1" t="s">
        <v>145</v>
      </c>
      <c r="M27" s="1"/>
      <c r="N27" s="1"/>
      <c r="O27" s="79">
        <f>-M24+O13*E16</f>
        <v>-113359.37500000012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856D7-C591-1B49-A39D-9C236B45C0CB}">
  <dimension ref="A1:Q41"/>
  <sheetViews>
    <sheetView workbookViewId="0"/>
  </sheetViews>
  <sheetFormatPr baseColWidth="10" defaultColWidth="11" defaultRowHeight="16" outlineLevelCol="1" x14ac:dyDescent="0.2"/>
  <cols>
    <col min="1" max="1" width="4" style="47" customWidth="1"/>
    <col min="2" max="2" width="11.5" customWidth="1"/>
    <col min="3" max="3" width="12.83203125" customWidth="1"/>
    <col min="4" max="5" width="14.5" bestFit="1" customWidth="1"/>
    <col min="6" max="6" width="14.5" customWidth="1"/>
    <col min="7" max="7" width="10.83203125" customWidth="1"/>
    <col min="11" max="11" width="10.83203125" hidden="1" customWidth="1" outlineLevel="1"/>
    <col min="12" max="12" width="13.33203125" hidden="1" customWidth="1" outlineLevel="1"/>
    <col min="13" max="16" width="10.83203125" hidden="1" customWidth="1" outlineLevel="1"/>
    <col min="17" max="17" width="11" collapsed="1"/>
  </cols>
  <sheetData>
    <row r="1" spans="1:14" x14ac:dyDescent="0.2">
      <c r="A1" s="48"/>
      <c r="B1" s="6" t="s">
        <v>0</v>
      </c>
      <c r="C1" s="7" t="s">
        <v>146</v>
      </c>
      <c r="D1" s="7" t="s">
        <v>5</v>
      </c>
      <c r="E1" s="80" t="s">
        <v>43</v>
      </c>
      <c r="F1" s="7"/>
      <c r="G1" s="8"/>
      <c r="H1" s="8"/>
      <c r="I1" s="9"/>
      <c r="J1" s="1" t="s">
        <v>2</v>
      </c>
      <c r="K1" s="1" t="s">
        <v>3</v>
      </c>
    </row>
    <row r="2" spans="1:14" x14ac:dyDescent="0.2">
      <c r="A2" s="49"/>
      <c r="B2" s="11" t="s">
        <v>44</v>
      </c>
      <c r="C2" s="12">
        <v>4.25</v>
      </c>
      <c r="D2" s="13"/>
      <c r="E2" s="13"/>
      <c r="F2" s="13"/>
      <c r="G2" s="13"/>
      <c r="H2" s="13"/>
      <c r="I2" s="14"/>
    </row>
    <row r="3" spans="1:14" x14ac:dyDescent="0.2">
      <c r="A3" s="49"/>
      <c r="B3" s="13"/>
      <c r="C3" s="13"/>
      <c r="D3" s="13"/>
      <c r="E3" s="13"/>
      <c r="F3" s="13"/>
      <c r="G3" s="13"/>
      <c r="H3" s="13"/>
      <c r="I3" s="14"/>
      <c r="K3" s="2" t="s">
        <v>147</v>
      </c>
      <c r="L3" s="15"/>
    </row>
    <row r="4" spans="1:14" x14ac:dyDescent="0.2">
      <c r="A4" s="49"/>
      <c r="B4" s="13"/>
      <c r="C4" s="13" t="s">
        <v>148</v>
      </c>
      <c r="D4" s="13"/>
      <c r="E4" s="13"/>
      <c r="F4" s="13"/>
      <c r="G4" s="13"/>
      <c r="H4" s="13"/>
      <c r="I4" s="14"/>
      <c r="L4" s="15"/>
    </row>
    <row r="5" spans="1:14" x14ac:dyDescent="0.2">
      <c r="A5" s="49"/>
      <c r="B5" s="13"/>
      <c r="C5" s="13" t="s">
        <v>149</v>
      </c>
      <c r="D5" s="13"/>
      <c r="E5" s="13"/>
      <c r="F5" s="13"/>
      <c r="G5" s="13"/>
      <c r="H5" s="13"/>
      <c r="I5" s="14"/>
      <c r="L5" s="15">
        <v>12</v>
      </c>
      <c r="M5">
        <v>24</v>
      </c>
    </row>
    <row r="6" spans="1:14" x14ac:dyDescent="0.2">
      <c r="A6" s="49"/>
      <c r="B6" s="13"/>
      <c r="C6" s="13"/>
      <c r="D6" s="13"/>
      <c r="E6" s="13"/>
      <c r="F6" s="13"/>
      <c r="G6" s="13"/>
      <c r="H6" s="13"/>
      <c r="I6" s="14"/>
      <c r="K6">
        <v>2014</v>
      </c>
      <c r="L6" s="81">
        <f>D9*0.5</f>
        <v>500</v>
      </c>
      <c r="M6" s="81">
        <f>E9*0.5-H20</f>
        <v>300</v>
      </c>
      <c r="N6" s="50" t="s">
        <v>150</v>
      </c>
    </row>
    <row r="7" spans="1:14" x14ac:dyDescent="0.2">
      <c r="A7" s="49"/>
      <c r="B7" s="13"/>
      <c r="C7" s="82" t="s">
        <v>151</v>
      </c>
      <c r="D7" s="83"/>
      <c r="E7" s="84"/>
      <c r="F7" s="13"/>
      <c r="G7" s="13"/>
      <c r="H7" s="13"/>
      <c r="I7" s="14"/>
      <c r="K7">
        <v>2015</v>
      </c>
      <c r="L7" s="85">
        <f>D10*0.5</f>
        <v>500</v>
      </c>
      <c r="M7" s="81"/>
    </row>
    <row r="8" spans="1:14" x14ac:dyDescent="0.2">
      <c r="A8" s="49"/>
      <c r="B8" s="13"/>
      <c r="C8" s="86" t="s">
        <v>14</v>
      </c>
      <c r="D8" s="87" t="s">
        <v>152</v>
      </c>
      <c r="E8" s="86" t="s">
        <v>153</v>
      </c>
      <c r="F8" s="74"/>
      <c r="G8" s="13"/>
      <c r="H8" s="13"/>
      <c r="I8" s="14"/>
      <c r="L8" s="17"/>
    </row>
    <row r="9" spans="1:14" x14ac:dyDescent="0.2">
      <c r="A9" s="49"/>
      <c r="B9" s="13"/>
      <c r="C9" s="86">
        <v>2014</v>
      </c>
      <c r="D9" s="88">
        <v>1000</v>
      </c>
      <c r="E9" s="89">
        <v>2000</v>
      </c>
      <c r="F9" s="90"/>
      <c r="G9" s="13"/>
      <c r="H9" s="13"/>
      <c r="I9" s="14"/>
      <c r="K9" s="2" t="s">
        <v>154</v>
      </c>
      <c r="L9" s="17"/>
    </row>
    <row r="10" spans="1:14" x14ac:dyDescent="0.2">
      <c r="A10" s="49"/>
      <c r="B10" s="13"/>
      <c r="C10" s="86">
        <v>2015</v>
      </c>
      <c r="D10" s="88">
        <v>1000</v>
      </c>
      <c r="E10" s="86"/>
      <c r="F10" s="74"/>
      <c r="G10" s="13"/>
      <c r="H10" s="13"/>
      <c r="I10" s="14"/>
      <c r="L10" s="17"/>
    </row>
    <row r="11" spans="1:14" x14ac:dyDescent="0.2">
      <c r="A11" s="49"/>
      <c r="B11" s="13"/>
      <c r="C11" s="13"/>
      <c r="D11" s="13"/>
      <c r="E11" s="13"/>
      <c r="F11" s="13"/>
      <c r="G11" s="13"/>
      <c r="H11" s="13"/>
      <c r="I11" s="14"/>
      <c r="L11" s="15">
        <v>12</v>
      </c>
      <c r="M11">
        <v>24</v>
      </c>
    </row>
    <row r="12" spans="1:14" x14ac:dyDescent="0.2">
      <c r="A12" s="49"/>
      <c r="B12" s="13"/>
      <c r="C12" s="82" t="s">
        <v>155</v>
      </c>
      <c r="D12" s="83"/>
      <c r="E12" s="84"/>
      <c r="F12" s="13"/>
      <c r="G12" s="13"/>
      <c r="H12" s="13"/>
      <c r="I12" s="14"/>
      <c r="K12">
        <v>2014</v>
      </c>
      <c r="L12" s="81">
        <f>L6+D14*0.5</f>
        <v>1500</v>
      </c>
      <c r="M12" s="81">
        <f>M6+E14</f>
        <v>1800</v>
      </c>
      <c r="N12" s="50" t="s">
        <v>156</v>
      </c>
    </row>
    <row r="13" spans="1:14" x14ac:dyDescent="0.2">
      <c r="A13" s="49"/>
      <c r="B13" s="13"/>
      <c r="C13" s="86" t="s">
        <v>14</v>
      </c>
      <c r="D13" s="91" t="s">
        <v>152</v>
      </c>
      <c r="E13" s="86" t="s">
        <v>153</v>
      </c>
      <c r="F13" s="74"/>
      <c r="G13" s="13"/>
      <c r="H13" s="13"/>
      <c r="I13" s="14"/>
      <c r="K13">
        <v>2015</v>
      </c>
      <c r="L13" s="81">
        <f>L7+D15*0.5</f>
        <v>1500</v>
      </c>
      <c r="M13" s="81"/>
    </row>
    <row r="14" spans="1:14" x14ac:dyDescent="0.2">
      <c r="A14" s="49"/>
      <c r="B14" s="13"/>
      <c r="C14" s="86">
        <v>2014</v>
      </c>
      <c r="D14" s="89">
        <v>2000</v>
      </c>
      <c r="E14" s="89">
        <v>1500</v>
      </c>
      <c r="F14" s="90"/>
      <c r="G14" s="13"/>
      <c r="H14" s="13"/>
      <c r="I14" s="14"/>
      <c r="L14" s="17"/>
    </row>
    <row r="15" spans="1:14" x14ac:dyDescent="0.2">
      <c r="A15" s="49"/>
      <c r="B15" s="13"/>
      <c r="C15" s="86">
        <v>2015</v>
      </c>
      <c r="D15" s="89">
        <v>2000</v>
      </c>
      <c r="E15" s="86"/>
      <c r="F15" s="74"/>
      <c r="G15" s="13"/>
      <c r="H15" s="13"/>
      <c r="I15" s="14"/>
      <c r="K15" s="2" t="s">
        <v>157</v>
      </c>
      <c r="L15" s="17"/>
    </row>
    <row r="16" spans="1:14" x14ac:dyDescent="0.2">
      <c r="A16" s="49"/>
      <c r="B16" s="13"/>
      <c r="C16" s="13"/>
      <c r="D16" s="13"/>
      <c r="E16" s="13"/>
      <c r="F16" s="13"/>
      <c r="G16" s="13"/>
      <c r="H16" s="13"/>
      <c r="I16" s="14"/>
      <c r="K16" s="2"/>
      <c r="L16" s="17"/>
    </row>
    <row r="17" spans="1:14" x14ac:dyDescent="0.2">
      <c r="A17" s="49"/>
      <c r="B17" s="13"/>
      <c r="C17" s="13" t="s">
        <v>158</v>
      </c>
      <c r="D17" s="13"/>
      <c r="E17" s="13"/>
      <c r="F17" s="13"/>
      <c r="G17" s="13"/>
      <c r="H17" s="13"/>
      <c r="I17" s="14"/>
      <c r="L17" s="15">
        <v>12</v>
      </c>
      <c r="M17">
        <v>24</v>
      </c>
    </row>
    <row r="18" spans="1:14" x14ac:dyDescent="0.2">
      <c r="A18" s="49"/>
      <c r="B18" s="13"/>
      <c r="C18" s="13" t="s">
        <v>159</v>
      </c>
      <c r="D18" s="13"/>
      <c r="E18" s="13"/>
      <c r="F18" s="13"/>
      <c r="G18" s="13"/>
      <c r="H18" s="13"/>
      <c r="I18" s="14"/>
      <c r="K18">
        <v>2014</v>
      </c>
      <c r="L18" s="81">
        <f>(D9+D14)*0.5</f>
        <v>1500</v>
      </c>
      <c r="M18" s="81">
        <f>E9*0.5+H20</f>
        <v>1700</v>
      </c>
      <c r="N18" s="50" t="s">
        <v>160</v>
      </c>
    </row>
    <row r="19" spans="1:14" x14ac:dyDescent="0.2">
      <c r="A19" s="49"/>
      <c r="B19" s="13"/>
      <c r="C19" s="13" t="s">
        <v>161</v>
      </c>
      <c r="D19" s="13"/>
      <c r="E19" s="13"/>
      <c r="F19" s="13"/>
      <c r="G19" s="13"/>
      <c r="H19" s="13"/>
      <c r="I19" s="14"/>
      <c r="K19">
        <v>2015</v>
      </c>
      <c r="L19" s="81">
        <f>(D10+D15)*0.5</f>
        <v>1500</v>
      </c>
      <c r="M19" s="81"/>
    </row>
    <row r="20" spans="1:14" x14ac:dyDescent="0.2">
      <c r="A20" s="49"/>
      <c r="B20" s="13"/>
      <c r="C20" s="92" t="s">
        <v>162</v>
      </c>
      <c r="D20" s="13"/>
      <c r="E20" s="13"/>
      <c r="F20" s="13"/>
      <c r="G20" s="13"/>
      <c r="H20" s="93">
        <v>700</v>
      </c>
      <c r="I20" s="14"/>
    </row>
    <row r="21" spans="1:14" x14ac:dyDescent="0.2">
      <c r="A21" s="49"/>
      <c r="B21" s="13"/>
      <c r="C21" s="92" t="s">
        <v>163</v>
      </c>
      <c r="D21" s="13"/>
      <c r="E21" s="74">
        <v>0.82499999999999996</v>
      </c>
      <c r="F21" s="16"/>
      <c r="G21" s="13"/>
      <c r="H21" s="13"/>
      <c r="I21" s="14"/>
      <c r="K21" s="1" t="s">
        <v>28</v>
      </c>
    </row>
    <row r="22" spans="1:14" x14ac:dyDescent="0.2">
      <c r="A22" s="49"/>
      <c r="B22" s="13"/>
      <c r="C22" s="92" t="s">
        <v>164</v>
      </c>
      <c r="D22" s="13"/>
      <c r="E22" s="74">
        <v>0.77500000000000002</v>
      </c>
      <c r="F22" s="16"/>
      <c r="G22" s="13"/>
      <c r="H22" s="13"/>
      <c r="I22" s="14"/>
    </row>
    <row r="23" spans="1:14" x14ac:dyDescent="0.2">
      <c r="A23" s="49"/>
      <c r="B23" s="74"/>
      <c r="C23" s="13"/>
      <c r="D23" s="13"/>
      <c r="E23" s="13"/>
      <c r="F23" s="13"/>
      <c r="G23" s="13"/>
      <c r="H23" s="13"/>
      <c r="I23" s="14"/>
      <c r="K23" s="2" t="s">
        <v>165</v>
      </c>
    </row>
    <row r="24" spans="1:14" x14ac:dyDescent="0.2">
      <c r="A24" s="49" t="s">
        <v>4</v>
      </c>
      <c r="B24" s="16" t="s">
        <v>166</v>
      </c>
      <c r="C24" s="13" t="s">
        <v>167</v>
      </c>
      <c r="D24" s="13"/>
      <c r="E24" s="13"/>
      <c r="F24" s="13"/>
      <c r="G24" s="13"/>
      <c r="H24" s="13"/>
      <c r="I24" s="14"/>
    </row>
    <row r="25" spans="1:14" x14ac:dyDescent="0.2">
      <c r="A25" s="49"/>
      <c r="B25" s="74"/>
      <c r="C25" s="13"/>
      <c r="D25" s="13"/>
      <c r="E25" s="13"/>
      <c r="F25" s="13"/>
      <c r="G25" s="13"/>
      <c r="H25" s="13"/>
      <c r="I25" s="14"/>
      <c r="K25" s="94">
        <f>H20-E14*0.5*E21</f>
        <v>81.25</v>
      </c>
      <c r="L25" s="50" t="s">
        <v>168</v>
      </c>
    </row>
    <row r="26" spans="1:14" x14ac:dyDescent="0.2">
      <c r="A26" s="49"/>
      <c r="B26" s="74"/>
      <c r="C26" s="13" t="s">
        <v>169</v>
      </c>
      <c r="D26" s="13"/>
      <c r="E26" s="13"/>
      <c r="F26" s="13"/>
      <c r="G26" s="13"/>
      <c r="H26" s="13"/>
      <c r="I26" s="14"/>
      <c r="K26" s="1"/>
    </row>
    <row r="27" spans="1:14" x14ac:dyDescent="0.2">
      <c r="A27" s="49"/>
      <c r="B27" s="74"/>
      <c r="C27" s="13" t="s">
        <v>170</v>
      </c>
      <c r="D27" s="13"/>
      <c r="E27" s="13"/>
      <c r="F27" s="13"/>
      <c r="G27" s="13"/>
      <c r="H27" s="13"/>
      <c r="I27" s="14"/>
      <c r="K27" s="94">
        <f>E14*0.5*E22-H20</f>
        <v>-118.75</v>
      </c>
      <c r="L27" s="50" t="s">
        <v>171</v>
      </c>
    </row>
    <row r="28" spans="1:14" x14ac:dyDescent="0.2">
      <c r="A28" s="49"/>
      <c r="B28" s="13"/>
      <c r="C28" s="13" t="s">
        <v>172</v>
      </c>
      <c r="D28" s="13"/>
      <c r="E28" s="13"/>
      <c r="F28" s="13"/>
      <c r="G28" s="13"/>
      <c r="H28" s="13"/>
      <c r="I28" s="14"/>
      <c r="L28" s="76"/>
    </row>
    <row r="29" spans="1:14" x14ac:dyDescent="0.2">
      <c r="A29" s="49"/>
      <c r="B29" s="74"/>
      <c r="C29" s="13"/>
      <c r="D29" s="13"/>
      <c r="E29" s="13"/>
      <c r="F29" s="13"/>
      <c r="G29" s="13"/>
      <c r="H29" s="13"/>
      <c r="I29" s="14"/>
      <c r="K29" s="1" t="s">
        <v>39</v>
      </c>
      <c r="L29" s="76"/>
    </row>
    <row r="30" spans="1:14" x14ac:dyDescent="0.2">
      <c r="A30" s="49" t="s">
        <v>1</v>
      </c>
      <c r="B30" s="16" t="s">
        <v>49</v>
      </c>
      <c r="C30" s="13" t="s">
        <v>173</v>
      </c>
      <c r="D30" s="13"/>
      <c r="E30" s="13"/>
      <c r="F30" s="13"/>
      <c r="G30" s="13"/>
      <c r="H30" s="13"/>
      <c r="I30" s="14"/>
      <c r="L30" s="76"/>
    </row>
    <row r="31" spans="1:14" x14ac:dyDescent="0.2">
      <c r="A31" s="49"/>
      <c r="B31" s="74"/>
      <c r="C31" s="13"/>
      <c r="D31" s="13"/>
      <c r="E31" s="13"/>
      <c r="F31" s="13"/>
      <c r="G31" s="13"/>
      <c r="H31" s="13"/>
      <c r="I31" s="14"/>
      <c r="K31" s="50" t="s">
        <v>174</v>
      </c>
      <c r="L31" s="76"/>
    </row>
    <row r="32" spans="1:14" x14ac:dyDescent="0.2">
      <c r="A32" s="49"/>
      <c r="B32" s="74"/>
      <c r="C32" s="13" t="s">
        <v>139</v>
      </c>
      <c r="D32" s="13"/>
      <c r="E32" s="13"/>
      <c r="F32" s="13"/>
      <c r="G32" s="13"/>
      <c r="H32" s="13"/>
      <c r="I32" s="14"/>
      <c r="L32" s="76"/>
    </row>
    <row r="33" spans="1:12" x14ac:dyDescent="0.2">
      <c r="A33" s="49"/>
      <c r="B33" s="74"/>
      <c r="C33" s="13" t="s">
        <v>141</v>
      </c>
      <c r="D33" s="13"/>
      <c r="E33" s="13"/>
      <c r="F33" s="13"/>
      <c r="G33" s="13"/>
      <c r="H33" s="13"/>
      <c r="I33" s="14"/>
      <c r="K33" s="50" t="s">
        <v>175</v>
      </c>
      <c r="L33" s="76"/>
    </row>
    <row r="34" spans="1:12" x14ac:dyDescent="0.2">
      <c r="A34" s="49"/>
      <c r="B34" s="74"/>
      <c r="C34" s="13"/>
      <c r="D34" s="13"/>
      <c r="E34" s="13"/>
      <c r="F34" s="13"/>
      <c r="G34" s="13"/>
      <c r="H34" s="13"/>
      <c r="I34" s="14"/>
      <c r="L34" s="76"/>
    </row>
    <row r="35" spans="1:12" x14ac:dyDescent="0.2">
      <c r="A35" s="49" t="s">
        <v>8</v>
      </c>
      <c r="B35" s="16" t="s">
        <v>46</v>
      </c>
      <c r="C35" s="13" t="s">
        <v>176</v>
      </c>
      <c r="D35" s="13"/>
      <c r="E35" s="13"/>
      <c r="F35" s="13"/>
      <c r="G35" s="13"/>
      <c r="H35" s="13"/>
      <c r="I35" s="14"/>
      <c r="K35" s="1" t="s">
        <v>66</v>
      </c>
      <c r="L35" s="76"/>
    </row>
    <row r="36" spans="1:12" x14ac:dyDescent="0.2">
      <c r="A36" s="49"/>
      <c r="B36" s="16"/>
      <c r="C36" s="13"/>
      <c r="D36" s="13"/>
      <c r="E36" s="13"/>
      <c r="F36" s="13"/>
      <c r="G36" s="13"/>
      <c r="H36" s="13"/>
      <c r="I36" s="14"/>
      <c r="L36" s="76"/>
    </row>
    <row r="37" spans="1:12" x14ac:dyDescent="0.2">
      <c r="A37" s="49" t="s">
        <v>62</v>
      </c>
      <c r="B37" s="16" t="s">
        <v>46</v>
      </c>
      <c r="C37" s="13" t="s">
        <v>177</v>
      </c>
      <c r="D37" s="13"/>
      <c r="E37" s="13"/>
      <c r="F37" s="13"/>
      <c r="G37" s="13"/>
      <c r="H37" s="13"/>
      <c r="I37" s="14"/>
      <c r="K37" s="50" t="s">
        <v>178</v>
      </c>
      <c r="L37" s="76"/>
    </row>
    <row r="38" spans="1:12" x14ac:dyDescent="0.2">
      <c r="A38" s="49"/>
      <c r="B38" s="74"/>
      <c r="C38" s="13" t="s">
        <v>179</v>
      </c>
      <c r="D38" s="13"/>
      <c r="E38" s="13"/>
      <c r="F38" s="13"/>
      <c r="G38" s="13"/>
      <c r="H38" s="13"/>
      <c r="I38" s="14"/>
      <c r="K38" s="50" t="s">
        <v>180</v>
      </c>
      <c r="L38" s="76"/>
    </row>
    <row r="39" spans="1:12" ht="17" thickBot="1" x14ac:dyDescent="0.25">
      <c r="A39" s="49"/>
      <c r="B39" s="74"/>
      <c r="C39" s="13"/>
      <c r="D39" s="13"/>
      <c r="E39" s="13"/>
      <c r="F39" s="13"/>
      <c r="G39" s="13"/>
      <c r="H39" s="13"/>
      <c r="I39" s="14"/>
      <c r="L39" s="76"/>
    </row>
    <row r="40" spans="1:12" ht="17" thickBot="1" x14ac:dyDescent="0.25">
      <c r="A40" s="46" t="s">
        <v>67</v>
      </c>
      <c r="B40" s="22"/>
      <c r="C40" s="22"/>
      <c r="D40" s="22"/>
      <c r="E40" s="22"/>
      <c r="F40" s="22"/>
      <c r="G40" s="22"/>
      <c r="H40" s="22"/>
      <c r="I40" s="24"/>
    </row>
    <row r="41" spans="1:12" x14ac:dyDescent="0.2">
      <c r="K41" s="1"/>
      <c r="L41" s="19"/>
    </row>
  </sheetData>
  <mergeCells count="2">
    <mergeCell ref="C7:E7"/>
    <mergeCell ref="C12:E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3CE6-B655-DF46-BA8A-8F9DBFCD4541}">
  <dimension ref="A1:R34"/>
  <sheetViews>
    <sheetView workbookViewId="0"/>
  </sheetViews>
  <sheetFormatPr baseColWidth="10" defaultColWidth="11" defaultRowHeight="16" outlineLevelCol="1" x14ac:dyDescent="0.2"/>
  <cols>
    <col min="1" max="1" width="4" style="47" customWidth="1"/>
    <col min="2" max="2" width="11.5" customWidth="1"/>
    <col min="5" max="5" width="13.1640625" customWidth="1"/>
    <col min="7" max="7" width="13" customWidth="1"/>
    <col min="12" max="12" width="15.1640625" hidden="1" customWidth="1" outlineLevel="1"/>
    <col min="13" max="13" width="24" hidden="1" customWidth="1" outlineLevel="1"/>
    <col min="14" max="17" width="10.83203125" hidden="1" customWidth="1" outlineLevel="1"/>
    <col min="18" max="18" width="11" collapsed="1"/>
  </cols>
  <sheetData>
    <row r="1" spans="1:15" x14ac:dyDescent="0.2">
      <c r="A1" s="48"/>
      <c r="B1" s="6" t="s">
        <v>0</v>
      </c>
      <c r="C1" s="7" t="s">
        <v>181</v>
      </c>
      <c r="D1" s="80" t="s">
        <v>5</v>
      </c>
      <c r="E1" s="7" t="s">
        <v>12</v>
      </c>
      <c r="F1" s="8"/>
      <c r="G1" s="8"/>
      <c r="H1" s="8"/>
      <c r="I1" s="8"/>
      <c r="J1" s="9"/>
      <c r="K1" s="1" t="s">
        <v>2</v>
      </c>
      <c r="L1" s="1" t="s">
        <v>3</v>
      </c>
    </row>
    <row r="2" spans="1:15" x14ac:dyDescent="0.2">
      <c r="A2" s="49"/>
      <c r="B2" s="11" t="s">
        <v>44</v>
      </c>
      <c r="C2" s="12">
        <v>3.5</v>
      </c>
      <c r="D2" s="13"/>
      <c r="E2" s="13"/>
      <c r="F2" s="13"/>
      <c r="G2" s="13"/>
      <c r="H2" s="13"/>
      <c r="I2" s="13"/>
      <c r="J2" s="14"/>
    </row>
    <row r="3" spans="1:15" x14ac:dyDescent="0.2">
      <c r="A3" s="49"/>
      <c r="B3" s="13"/>
      <c r="C3" s="13"/>
      <c r="D3" s="13"/>
      <c r="E3" s="13"/>
      <c r="F3" s="13"/>
      <c r="G3" s="13"/>
      <c r="H3" s="13"/>
      <c r="I3" s="13"/>
      <c r="J3" s="14"/>
      <c r="L3" s="50" t="s">
        <v>182</v>
      </c>
      <c r="M3" s="15"/>
      <c r="N3" s="50"/>
    </row>
    <row r="4" spans="1:15" x14ac:dyDescent="0.2">
      <c r="A4" s="49"/>
      <c r="B4" s="13"/>
      <c r="C4" s="13" t="s">
        <v>183</v>
      </c>
      <c r="D4" s="13"/>
      <c r="E4" s="13"/>
      <c r="F4" s="13"/>
      <c r="G4" s="13"/>
      <c r="H4" s="13"/>
      <c r="I4" s="13"/>
      <c r="J4" s="14"/>
      <c r="L4" s="50" t="s">
        <v>184</v>
      </c>
      <c r="M4" s="15"/>
      <c r="N4" s="50"/>
    </row>
    <row r="5" spans="1:15" x14ac:dyDescent="0.2">
      <c r="A5" s="49"/>
      <c r="B5" s="13"/>
      <c r="C5" s="13" t="s">
        <v>185</v>
      </c>
      <c r="D5" s="13"/>
      <c r="E5" s="13"/>
      <c r="F5" s="13"/>
      <c r="G5" s="13"/>
      <c r="H5" s="13"/>
      <c r="I5" s="13"/>
      <c r="J5" s="14"/>
      <c r="M5" s="15"/>
    </row>
    <row r="6" spans="1:15" x14ac:dyDescent="0.2">
      <c r="A6" s="49"/>
      <c r="B6" s="13"/>
      <c r="C6" s="13"/>
      <c r="D6" s="13"/>
      <c r="E6" s="13"/>
      <c r="F6" s="13"/>
      <c r="G6" s="13"/>
      <c r="H6" s="13"/>
      <c r="I6" s="13"/>
      <c r="J6" s="14"/>
      <c r="L6" s="50" t="s">
        <v>186</v>
      </c>
      <c r="M6" s="50" t="s">
        <v>187</v>
      </c>
      <c r="N6" s="50" t="s">
        <v>188</v>
      </c>
    </row>
    <row r="7" spans="1:15" x14ac:dyDescent="0.2">
      <c r="A7" s="49"/>
      <c r="B7" s="13"/>
      <c r="C7" s="95" t="s">
        <v>189</v>
      </c>
      <c r="D7" s="95"/>
      <c r="E7" s="95"/>
      <c r="F7" s="95"/>
      <c r="G7" s="96">
        <v>4000000</v>
      </c>
      <c r="H7" s="13"/>
      <c r="I7" s="13"/>
      <c r="J7" s="14"/>
      <c r="L7" s="50" t="s">
        <v>22</v>
      </c>
      <c r="M7" s="97" t="s">
        <v>190</v>
      </c>
      <c r="N7" s="50" t="s">
        <v>191</v>
      </c>
    </row>
    <row r="8" spans="1:15" x14ac:dyDescent="0.2">
      <c r="A8" s="49"/>
      <c r="B8" s="13"/>
      <c r="C8" s="95" t="s">
        <v>192</v>
      </c>
      <c r="D8" s="95"/>
      <c r="E8" s="95"/>
      <c r="F8" s="95"/>
      <c r="G8" s="96">
        <v>5000000</v>
      </c>
      <c r="H8" s="13"/>
      <c r="I8" s="13"/>
      <c r="J8" s="14"/>
      <c r="L8" s="50"/>
      <c r="M8" s="17"/>
    </row>
    <row r="9" spans="1:15" x14ac:dyDescent="0.2">
      <c r="A9" s="49"/>
      <c r="B9" s="13"/>
      <c r="C9" s="95" t="s">
        <v>193</v>
      </c>
      <c r="D9" s="95"/>
      <c r="E9" s="95"/>
      <c r="F9" s="95"/>
      <c r="G9" s="96">
        <v>3500000</v>
      </c>
      <c r="H9" s="13"/>
      <c r="I9" s="13"/>
      <c r="J9" s="14"/>
      <c r="L9" s="2" t="s">
        <v>194</v>
      </c>
      <c r="M9" s="17"/>
    </row>
    <row r="10" spans="1:15" x14ac:dyDescent="0.2">
      <c r="A10" s="49"/>
      <c r="B10" s="13"/>
      <c r="C10" s="95" t="s">
        <v>195</v>
      </c>
      <c r="D10" s="95"/>
      <c r="E10" s="95"/>
      <c r="F10" s="95"/>
      <c r="G10" s="96">
        <v>500000</v>
      </c>
      <c r="H10" s="13"/>
      <c r="I10" s="13"/>
      <c r="J10" s="14"/>
      <c r="M10" s="17"/>
    </row>
    <row r="11" spans="1:15" x14ac:dyDescent="0.2">
      <c r="A11" s="49"/>
      <c r="B11" s="13"/>
      <c r="C11" s="95" t="s">
        <v>196</v>
      </c>
      <c r="D11" s="95"/>
      <c r="E11" s="95"/>
      <c r="F11" s="95"/>
      <c r="G11" s="96">
        <v>3000000</v>
      </c>
      <c r="H11" s="13"/>
      <c r="I11" s="13"/>
      <c r="J11" s="14"/>
      <c r="L11" s="50" t="s">
        <v>26</v>
      </c>
      <c r="M11" s="17">
        <f>(G12-G11*E18*E19)/(1-E19)</f>
        <v>1703846.1538461538</v>
      </c>
      <c r="O11" s="98"/>
    </row>
    <row r="12" spans="1:15" x14ac:dyDescent="0.2">
      <c r="A12" s="49"/>
      <c r="B12" s="13"/>
      <c r="C12" s="95" t="s">
        <v>197</v>
      </c>
      <c r="D12" s="95"/>
      <c r="E12" s="95"/>
      <c r="F12" s="95"/>
      <c r="G12" s="96">
        <v>2000000</v>
      </c>
      <c r="H12" s="13"/>
      <c r="I12" s="13"/>
      <c r="J12" s="14"/>
      <c r="M12" s="17"/>
    </row>
    <row r="13" spans="1:15" x14ac:dyDescent="0.2">
      <c r="A13" s="49"/>
      <c r="B13" s="13"/>
      <c r="C13" s="13"/>
      <c r="D13" s="13"/>
      <c r="E13" s="13"/>
      <c r="F13" s="13"/>
      <c r="G13" s="13"/>
      <c r="H13" s="13"/>
      <c r="I13" s="13"/>
      <c r="J13" s="14"/>
      <c r="L13" s="50" t="s">
        <v>198</v>
      </c>
      <c r="M13" s="17"/>
    </row>
    <row r="14" spans="1:15" x14ac:dyDescent="0.2">
      <c r="A14" s="49"/>
      <c r="B14" s="13"/>
      <c r="C14" s="13" t="s">
        <v>199</v>
      </c>
      <c r="D14" s="13"/>
      <c r="E14" s="13"/>
      <c r="F14" s="13"/>
      <c r="G14" s="13"/>
      <c r="H14" s="13"/>
      <c r="I14" s="13"/>
      <c r="J14" s="14"/>
      <c r="M14" s="17"/>
    </row>
    <row r="15" spans="1:15" x14ac:dyDescent="0.2">
      <c r="A15" s="49"/>
      <c r="B15" s="13"/>
      <c r="C15" s="13" t="s">
        <v>200</v>
      </c>
      <c r="D15" s="13"/>
      <c r="E15" s="13"/>
      <c r="F15" s="13"/>
      <c r="G15" s="13"/>
      <c r="H15" s="13"/>
      <c r="I15" s="13"/>
      <c r="J15" s="14"/>
      <c r="L15" s="2" t="s">
        <v>201</v>
      </c>
      <c r="M15" s="17"/>
    </row>
    <row r="16" spans="1:15" x14ac:dyDescent="0.2">
      <c r="A16" s="49"/>
      <c r="B16" s="13"/>
      <c r="C16" s="13"/>
      <c r="D16" s="13"/>
      <c r="E16" s="13"/>
      <c r="F16" s="13"/>
      <c r="G16" s="13"/>
      <c r="H16" s="13"/>
      <c r="I16" s="13"/>
      <c r="J16" s="14"/>
      <c r="M16" s="17"/>
    </row>
    <row r="17" spans="1:15" x14ac:dyDescent="0.2">
      <c r="A17" s="49"/>
      <c r="B17" s="13"/>
      <c r="C17" s="99"/>
      <c r="D17" s="100"/>
      <c r="E17" s="86" t="s">
        <v>202</v>
      </c>
      <c r="F17" s="86" t="s">
        <v>22</v>
      </c>
      <c r="G17" s="13"/>
      <c r="H17" s="13"/>
      <c r="I17" s="13"/>
      <c r="J17" s="14"/>
      <c r="L17" s="50" t="s">
        <v>26</v>
      </c>
      <c r="M17" s="17">
        <f>(G12-G11*F18*F19)/(1-F19)</f>
        <v>1900000</v>
      </c>
      <c r="O17" s="101"/>
    </row>
    <row r="18" spans="1:15" x14ac:dyDescent="0.2">
      <c r="A18" s="49"/>
      <c r="B18" s="13"/>
      <c r="C18" s="102" t="s">
        <v>203</v>
      </c>
      <c r="D18" s="103"/>
      <c r="E18" s="86">
        <v>0.85</v>
      </c>
      <c r="F18" s="86">
        <v>0.8</v>
      </c>
      <c r="G18" s="13"/>
      <c r="H18" s="13"/>
      <c r="I18" s="13"/>
      <c r="J18" s="14"/>
      <c r="M18" s="17"/>
    </row>
    <row r="19" spans="1:15" x14ac:dyDescent="0.2">
      <c r="A19" s="49"/>
      <c r="B19" s="13"/>
      <c r="C19" s="102" t="s">
        <v>204</v>
      </c>
      <c r="D19" s="103"/>
      <c r="E19" s="104">
        <v>0.35</v>
      </c>
      <c r="F19" s="104">
        <v>0.2</v>
      </c>
      <c r="G19" s="13"/>
      <c r="H19" s="13"/>
      <c r="I19" s="13"/>
      <c r="J19" s="14"/>
      <c r="L19" s="50" t="s">
        <v>205</v>
      </c>
      <c r="M19" s="17"/>
    </row>
    <row r="20" spans="1:15" x14ac:dyDescent="0.2">
      <c r="A20" s="49"/>
      <c r="B20" s="13"/>
      <c r="C20" s="13"/>
      <c r="D20" s="13"/>
      <c r="E20" s="13"/>
      <c r="F20" s="13"/>
      <c r="G20" s="13"/>
      <c r="H20" s="13"/>
      <c r="I20" s="13"/>
      <c r="J20" s="14"/>
      <c r="M20" s="17"/>
    </row>
    <row r="21" spans="1:15" x14ac:dyDescent="0.2">
      <c r="A21" s="49" t="s">
        <v>4</v>
      </c>
      <c r="B21" s="13" t="s">
        <v>117</v>
      </c>
      <c r="C21" s="13" t="s">
        <v>206</v>
      </c>
      <c r="D21" s="13"/>
      <c r="E21" s="13"/>
      <c r="F21" s="13"/>
      <c r="G21" s="13"/>
      <c r="H21" s="13"/>
      <c r="I21" s="13"/>
      <c r="J21" s="14"/>
      <c r="L21" s="105" t="s">
        <v>207</v>
      </c>
      <c r="M21" s="17"/>
    </row>
    <row r="22" spans="1:15" x14ac:dyDescent="0.2">
      <c r="A22" s="49"/>
      <c r="B22" s="13"/>
      <c r="C22" s="13" t="s">
        <v>208</v>
      </c>
      <c r="D22" s="13"/>
      <c r="E22" s="13"/>
      <c r="F22" s="13"/>
      <c r="G22" s="13"/>
      <c r="H22" s="13"/>
      <c r="I22" s="13"/>
      <c r="J22" s="14"/>
      <c r="L22" s="101"/>
      <c r="M22" s="17"/>
    </row>
    <row r="23" spans="1:15" x14ac:dyDescent="0.2">
      <c r="A23" s="49"/>
      <c r="B23" s="13"/>
      <c r="C23" s="13"/>
      <c r="D23" s="13"/>
      <c r="E23" s="13"/>
      <c r="F23" s="13"/>
      <c r="G23" s="13"/>
      <c r="H23" s="13"/>
      <c r="I23" s="13"/>
      <c r="J23" s="14"/>
      <c r="L23" s="1" t="s">
        <v>28</v>
      </c>
      <c r="M23" s="17"/>
    </row>
    <row r="24" spans="1:15" x14ac:dyDescent="0.2">
      <c r="A24" s="49" t="s">
        <v>1</v>
      </c>
      <c r="B24" s="13" t="s">
        <v>46</v>
      </c>
      <c r="C24" s="92" t="s">
        <v>209</v>
      </c>
      <c r="D24" s="13"/>
      <c r="E24" s="13"/>
      <c r="F24" s="13"/>
      <c r="G24" s="13"/>
      <c r="H24" s="13"/>
      <c r="I24" s="13"/>
      <c r="J24" s="14"/>
      <c r="M24" s="17"/>
    </row>
    <row r="25" spans="1:15" x14ac:dyDescent="0.2">
      <c r="A25" s="49"/>
      <c r="B25" s="13"/>
      <c r="C25" s="13" t="s">
        <v>210</v>
      </c>
      <c r="D25" s="13"/>
      <c r="E25" s="13"/>
      <c r="F25" s="13"/>
      <c r="G25" s="13"/>
      <c r="H25" s="13"/>
      <c r="I25" s="13"/>
      <c r="J25" s="14"/>
      <c r="L25" s="50" t="s">
        <v>211</v>
      </c>
      <c r="M25" s="17"/>
    </row>
    <row r="26" spans="1:15" x14ac:dyDescent="0.2">
      <c r="A26" s="49"/>
      <c r="B26" s="13"/>
      <c r="C26" s="13"/>
      <c r="D26" s="13"/>
      <c r="E26" s="13"/>
      <c r="F26" s="13"/>
      <c r="G26" s="13"/>
      <c r="H26" s="13"/>
      <c r="I26" s="13"/>
      <c r="J26" s="14"/>
      <c r="M26" s="17"/>
    </row>
    <row r="27" spans="1:15" x14ac:dyDescent="0.2">
      <c r="A27" s="49" t="s">
        <v>8</v>
      </c>
      <c r="B27" s="13" t="s">
        <v>46</v>
      </c>
      <c r="C27" s="92" t="s">
        <v>209</v>
      </c>
      <c r="D27" s="13"/>
      <c r="E27" s="13"/>
      <c r="F27" s="13"/>
      <c r="G27" s="13"/>
      <c r="H27" s="13"/>
      <c r="I27" s="13"/>
      <c r="J27" s="14"/>
      <c r="L27" s="50" t="s">
        <v>212</v>
      </c>
      <c r="M27" s="17"/>
    </row>
    <row r="28" spans="1:15" x14ac:dyDescent="0.2">
      <c r="A28" s="49"/>
      <c r="B28" s="13"/>
      <c r="C28" s="13" t="s">
        <v>213</v>
      </c>
      <c r="D28" s="13"/>
      <c r="E28" s="13"/>
      <c r="F28" s="13"/>
      <c r="G28" s="13"/>
      <c r="H28" s="13"/>
      <c r="I28" s="13"/>
      <c r="J28" s="14"/>
      <c r="L28" s="50" t="s">
        <v>214</v>
      </c>
      <c r="M28" s="17"/>
    </row>
    <row r="29" spans="1:15" ht="17" thickBot="1" x14ac:dyDescent="0.25">
      <c r="A29" s="49"/>
      <c r="B29" s="13"/>
      <c r="C29" s="13"/>
      <c r="D29" s="13"/>
      <c r="E29" s="13"/>
      <c r="F29" s="13"/>
      <c r="G29" s="13"/>
      <c r="H29" s="13"/>
      <c r="I29" s="13"/>
      <c r="J29" s="14"/>
      <c r="M29" s="17"/>
    </row>
    <row r="30" spans="1:15" ht="17" thickBot="1" x14ac:dyDescent="0.25">
      <c r="A30" s="46" t="s">
        <v>67</v>
      </c>
      <c r="B30" s="22"/>
      <c r="C30" s="22"/>
      <c r="D30" s="22"/>
      <c r="E30" s="22"/>
      <c r="F30" s="22"/>
      <c r="G30" s="22"/>
      <c r="H30" s="22"/>
      <c r="I30" s="22"/>
      <c r="J30" s="24"/>
      <c r="L30" s="1" t="s">
        <v>39</v>
      </c>
    </row>
    <row r="31" spans="1:15" x14ac:dyDescent="0.2">
      <c r="L31" s="1"/>
      <c r="M31" s="19"/>
    </row>
    <row r="32" spans="1:15" x14ac:dyDescent="0.2">
      <c r="L32" s="50" t="s">
        <v>215</v>
      </c>
    </row>
    <row r="34" spans="12:12" x14ac:dyDescent="0.2">
      <c r="L34" s="50" t="s">
        <v>216</v>
      </c>
    </row>
  </sheetData>
  <mergeCells count="9">
    <mergeCell ref="C17:D17"/>
    <mergeCell ref="C18:D18"/>
    <mergeCell ref="C19:D19"/>
    <mergeCell ref="C7:F7"/>
    <mergeCell ref="C8:F8"/>
    <mergeCell ref="C9:F9"/>
    <mergeCell ref="C10:F10"/>
    <mergeCell ref="C11:F11"/>
    <mergeCell ref="C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F2019 #26</vt:lpstr>
      <vt:lpstr>S2019 #24</vt:lpstr>
      <vt:lpstr>F2018 #26</vt:lpstr>
      <vt:lpstr>F2017 #27</vt:lpstr>
      <vt:lpstr>S2017 #26</vt:lpstr>
      <vt:lpstr>F2016 #26</vt:lpstr>
      <vt:lpstr>S2016 #27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Mcphail</cp:lastModifiedBy>
  <dcterms:created xsi:type="dcterms:W3CDTF">2020-09-04T21:09:46Z</dcterms:created>
  <dcterms:modified xsi:type="dcterms:W3CDTF">2022-11-16T19:47:48Z</dcterms:modified>
</cp:coreProperties>
</file>