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Users/stephenroll/Rising Fellow Dropbox/Rising Fellow/_Products/Exam 7/_Cookbook/Exam 7 Cookbook - Excel Version/Complete-ish/"/>
    </mc:Choice>
  </mc:AlternateContent>
  <xr:revisionPtr revIDLastSave="0" documentId="13_ncr:1_{735536A4-F119-4748-A184-1CF5D1F4CFAA}" xr6:coauthVersionLast="47" xr6:coauthVersionMax="47" xr10:uidLastSave="{00000000-0000-0000-0000-000000000000}"/>
  <bookViews>
    <workbookView xWindow="0" yWindow="500" windowWidth="16220" windowHeight="20840" xr2:uid="{00000000-000D-0000-FFFF-FFFF00000000}"/>
  </bookViews>
  <sheets>
    <sheet name="Residual Test" sheetId="1" r:id="rId1"/>
    <sheet name="Calendar Year Test" sheetId="2" r:id="rId2"/>
    <sheet name="Reserve Confidence Interval" sheetId="3" r:id="rId3"/>
    <sheet name="MSE Calculation" sheetId="4" r:id="rId4"/>
    <sheet name="Overall Reserve MSE" sheetId="5" r:id="rId5"/>
    <sheet name="Correlation Adjacent LDFs"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 i="5" l="1"/>
  <c r="C54" i="5"/>
  <c r="C53" i="5"/>
  <c r="C80" i="5"/>
  <c r="C79" i="5"/>
  <c r="C78" i="5"/>
  <c r="F17" i="5"/>
  <c r="E17" i="5"/>
  <c r="D17" i="5"/>
  <c r="D13" i="5"/>
  <c r="E12" i="5"/>
  <c r="D12" i="5"/>
  <c r="F11" i="5"/>
  <c r="E11" i="5"/>
  <c r="D11" i="5"/>
  <c r="G10" i="5"/>
  <c r="D40" i="5" s="1"/>
  <c r="F10" i="5"/>
  <c r="E10" i="5"/>
  <c r="D10" i="5"/>
  <c r="D22" i="5"/>
  <c r="D95" i="5" s="1"/>
  <c r="D21" i="5"/>
  <c r="D94" i="5" s="1"/>
  <c r="D20" i="5"/>
  <c r="D93" i="5" s="1"/>
  <c r="B99" i="4"/>
  <c r="B98" i="4"/>
  <c r="B97" i="4"/>
  <c r="B96" i="4"/>
  <c r="B83" i="4"/>
  <c r="B86" i="4"/>
  <c r="B85" i="4"/>
  <c r="B84" i="4"/>
  <c r="C49" i="4"/>
  <c r="C48" i="4"/>
  <c r="C47" i="4"/>
  <c r="F33" i="4"/>
  <c r="E34" i="4"/>
  <c r="E33" i="4"/>
  <c r="D35" i="4"/>
  <c r="D34" i="4"/>
  <c r="D33" i="4"/>
  <c r="C34" i="4"/>
  <c r="C35" i="4"/>
  <c r="C36" i="4"/>
  <c r="C33" i="4"/>
  <c r="F26" i="4"/>
  <c r="E26" i="4"/>
  <c r="D26" i="4"/>
  <c r="C24" i="4"/>
  <c r="C23" i="4"/>
  <c r="C22" i="4"/>
  <c r="C95" i="5"/>
  <c r="C94" i="5"/>
  <c r="C93" i="5"/>
  <c r="C92" i="5"/>
  <c r="G99" i="2" l="1"/>
  <c r="H79" i="2"/>
  <c r="F81" i="2"/>
  <c r="G81" i="2" s="1"/>
  <c r="E81" i="2"/>
  <c r="F80" i="2"/>
  <c r="G80" i="2" s="1"/>
  <c r="E80" i="2"/>
  <c r="F79" i="2"/>
  <c r="G79" i="2" s="1"/>
  <c r="E79" i="2"/>
  <c r="F78" i="2"/>
  <c r="G78" i="2" s="1"/>
  <c r="E78" i="2"/>
  <c r="G42" i="2"/>
  <c r="H34" i="2"/>
  <c r="G34" i="2"/>
  <c r="F34" i="2"/>
  <c r="E34" i="2"/>
  <c r="D34" i="2"/>
  <c r="B125" i="1"/>
  <c r="B124" i="1"/>
  <c r="B123" i="1"/>
  <c r="B122" i="1"/>
  <c r="B121" i="1"/>
  <c r="B120" i="1"/>
  <c r="B119" i="1"/>
  <c r="H80" i="2" l="1"/>
  <c r="I80" i="2" s="1"/>
  <c r="H81" i="2"/>
  <c r="I81" i="2" s="1"/>
  <c r="I79" i="2"/>
  <c r="H78" i="2"/>
  <c r="I78" i="2" s="1"/>
  <c r="I82" i="2" s="1"/>
  <c r="G93" i="2" s="1"/>
  <c r="E82" i="2"/>
  <c r="G89" i="2" s="1"/>
  <c r="G69" i="1"/>
  <c r="G66" i="1"/>
  <c r="G67" i="1"/>
  <c r="G68" i="1"/>
  <c r="G65" i="1"/>
  <c r="G64" i="1"/>
  <c r="D33" i="1"/>
  <c r="H66" i="1" s="1"/>
  <c r="I77" i="1" s="1"/>
  <c r="E95" i="5"/>
  <c r="F34" i="5"/>
  <c r="F66" i="5" s="1"/>
  <c r="F67" i="5" s="1"/>
  <c r="E34" i="5"/>
  <c r="E66" i="5" s="1"/>
  <c r="D34" i="5"/>
  <c r="D66" i="5" s="1"/>
  <c r="E93" i="5"/>
  <c r="E94" i="5"/>
  <c r="H42" i="2"/>
  <c r="D57" i="2" s="1"/>
  <c r="D124" i="1"/>
  <c r="D123" i="1"/>
  <c r="D122" i="1"/>
  <c r="D121" i="1"/>
  <c r="D120" i="1"/>
  <c r="D119" i="1"/>
  <c r="C125" i="1"/>
  <c r="C124" i="1"/>
  <c r="C123" i="1"/>
  <c r="C122" i="1"/>
  <c r="C121" i="1"/>
  <c r="C120" i="1"/>
  <c r="C119" i="1"/>
  <c r="G63" i="7"/>
  <c r="G65" i="7" s="1"/>
  <c r="B33" i="7"/>
  <c r="G32" i="7"/>
  <c r="F32" i="7"/>
  <c r="G31" i="7"/>
  <c r="F31" i="7"/>
  <c r="C33" i="7"/>
  <c r="C32" i="7"/>
  <c r="B32" i="7"/>
  <c r="C31" i="7"/>
  <c r="B31" i="7"/>
  <c r="C41" i="5"/>
  <c r="C42" i="5"/>
  <c r="C43" i="5"/>
  <c r="C40" i="5"/>
  <c r="C96" i="4"/>
  <c r="D22" i="4"/>
  <c r="D47" i="4" s="1"/>
  <c r="C99" i="4"/>
  <c r="C98" i="4"/>
  <c r="C97" i="4"/>
  <c r="G83" i="4"/>
  <c r="D36" i="4"/>
  <c r="E35" i="4"/>
  <c r="F34" i="4"/>
  <c r="G33" i="4"/>
  <c r="D96" i="4" s="1"/>
  <c r="E96" i="4" s="1"/>
  <c r="F27" i="4"/>
  <c r="E27" i="4"/>
  <c r="D27" i="4"/>
  <c r="D24" i="4"/>
  <c r="E23" i="4"/>
  <c r="D23" i="4"/>
  <c r="F22" i="4"/>
  <c r="E22" i="4"/>
  <c r="D47" i="3"/>
  <c r="C61" i="3" s="1"/>
  <c r="D48" i="3"/>
  <c r="C62" i="3" s="1"/>
  <c r="D46" i="3"/>
  <c r="C60" i="3" s="1"/>
  <c r="D31" i="3"/>
  <c r="G36" i="3" s="1"/>
  <c r="G43" i="2"/>
  <c r="G44" i="2"/>
  <c r="H44" i="2" s="1"/>
  <c r="G45" i="2"/>
  <c r="H45" i="2" s="1"/>
  <c r="D60" i="2" s="1"/>
  <c r="C30" i="2"/>
  <c r="C31" i="2"/>
  <c r="C32" i="2"/>
  <c r="C33" i="2"/>
  <c r="C29" i="2"/>
  <c r="F45" i="2"/>
  <c r="F44" i="2"/>
  <c r="F43" i="2"/>
  <c r="F42" i="2"/>
  <c r="H76" i="1"/>
  <c r="H77" i="1"/>
  <c r="H78" i="1"/>
  <c r="H79" i="1"/>
  <c r="H80" i="1"/>
  <c r="H75" i="1"/>
  <c r="G76" i="1"/>
  <c r="G77" i="1"/>
  <c r="G78" i="1"/>
  <c r="G79" i="1"/>
  <c r="G80" i="1"/>
  <c r="G75" i="1"/>
  <c r="G68" i="7" l="1"/>
  <c r="G67" i="7"/>
  <c r="F35" i="4"/>
  <c r="G35" i="4" s="1"/>
  <c r="D98" i="4" s="1"/>
  <c r="E98" i="4" s="1"/>
  <c r="E48" i="4"/>
  <c r="D33" i="7"/>
  <c r="E67" i="5"/>
  <c r="D48" i="4"/>
  <c r="H32" i="7"/>
  <c r="D67" i="5"/>
  <c r="D80" i="5" s="1"/>
  <c r="E36" i="4"/>
  <c r="F36" i="4" s="1"/>
  <c r="G36" i="4" s="1"/>
  <c r="D99" i="4" s="1"/>
  <c r="E99" i="4" s="1"/>
  <c r="F47" i="4"/>
  <c r="G34" i="4"/>
  <c r="D97" i="4" s="1"/>
  <c r="E97" i="4" s="1"/>
  <c r="E100" i="4" s="1"/>
  <c r="H82" i="2"/>
  <c r="G91" i="2" s="1"/>
  <c r="H43" i="2"/>
  <c r="D58" i="2" s="1"/>
  <c r="E120" i="1"/>
  <c r="F46" i="2"/>
  <c r="E124" i="1"/>
  <c r="H42" i="1"/>
  <c r="H69" i="1"/>
  <c r="I80" i="1" s="1"/>
  <c r="E123" i="1"/>
  <c r="E119" i="1"/>
  <c r="E121" i="1"/>
  <c r="E122" i="1"/>
  <c r="D32" i="7"/>
  <c r="F35" i="5"/>
  <c r="D41" i="5" s="1"/>
  <c r="H31" i="7"/>
  <c r="D31" i="7"/>
  <c r="D59" i="2"/>
  <c r="D71" i="2" s="1"/>
  <c r="E47" i="4"/>
  <c r="C100" i="4"/>
  <c r="D49" i="4"/>
  <c r="C90" i="3"/>
  <c r="C92" i="3"/>
  <c r="C91" i="3"/>
  <c r="G35" i="3"/>
  <c r="D69" i="2"/>
  <c r="D72" i="2"/>
  <c r="H64" i="1"/>
  <c r="I75" i="1" s="1"/>
  <c r="H65" i="1"/>
  <c r="I76" i="1" s="1"/>
  <c r="H67" i="1"/>
  <c r="I78" i="1" s="1"/>
  <c r="H41" i="1"/>
  <c r="H68" i="1"/>
  <c r="I79" i="1" s="1"/>
  <c r="E61" i="4" l="1"/>
  <c r="D86" i="4" s="1"/>
  <c r="D34" i="7"/>
  <c r="E47" i="7" s="1"/>
  <c r="F47" i="7" s="1"/>
  <c r="H33" i="7"/>
  <c r="E48" i="7" s="1"/>
  <c r="F48" i="7" s="1"/>
  <c r="D100" i="4"/>
  <c r="D70" i="2"/>
  <c r="D73" i="2" s="1"/>
  <c r="E127" i="1"/>
  <c r="F124" i="1" s="1"/>
  <c r="D61" i="2"/>
  <c r="E35" i="5"/>
  <c r="D42" i="5" s="1"/>
  <c r="D61" i="4"/>
  <c r="C86" i="4" s="1"/>
  <c r="D91" i="3"/>
  <c r="D90" i="3"/>
  <c r="D92" i="3"/>
  <c r="D55" i="7" l="1"/>
  <c r="D85" i="4"/>
  <c r="F61" i="4"/>
  <c r="E85" i="4" s="1"/>
  <c r="G100" i="2"/>
  <c r="F123" i="1"/>
  <c r="F122" i="1"/>
  <c r="F120" i="1"/>
  <c r="F121" i="1"/>
  <c r="F119" i="1"/>
  <c r="D35" i="5"/>
  <c r="D93" i="3"/>
  <c r="D94" i="3" s="1"/>
  <c r="D43" i="5" l="1"/>
  <c r="G85" i="4"/>
  <c r="F98" i="4"/>
  <c r="G98" i="4" s="1"/>
  <c r="H98" i="4" s="1"/>
  <c r="E84" i="4"/>
  <c r="G84" i="4" s="1"/>
  <c r="E86" i="4"/>
  <c r="G86" i="4" s="1"/>
  <c r="D62" i="3"/>
  <c r="D61" i="3"/>
  <c r="D60" i="3"/>
  <c r="D54" i="5" l="1"/>
  <c r="D79" i="5" s="1"/>
  <c r="D53" i="5"/>
  <c r="D78" i="5" s="1"/>
  <c r="F99" i="4"/>
  <c r="G99" i="4" s="1"/>
  <c r="H99" i="4" s="1"/>
  <c r="F97" i="4"/>
  <c r="G97" i="4" s="1"/>
  <c r="H97" i="4" s="1"/>
  <c r="D63" i="3"/>
  <c r="D64" i="3" s="1"/>
  <c r="D81" i="5" l="1"/>
  <c r="D96" i="5" s="1"/>
  <c r="E9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Rising Fellow</author>
  </authors>
  <commentList>
    <comment ref="H41" authorId="0" shapeId="0" xr:uid="{909063DE-C98A-0744-B4A2-3ABC1B8C31A4}">
      <text>
        <r>
          <rPr>
            <b/>
            <sz val="10"/>
            <color rgb="FF000000"/>
            <rFont val="Tahoma"/>
            <family val="2"/>
          </rPr>
          <t>Rising Fellow:</t>
        </r>
        <r>
          <rPr>
            <sz val="10"/>
            <color rgb="FF000000"/>
            <rFont val="Tahoma"/>
            <family val="2"/>
          </rPr>
          <t xml:space="preserve">
</t>
        </r>
        <r>
          <rPr>
            <sz val="10"/>
            <color rgb="FF000000"/>
            <rFont val="Calibri"/>
            <family val="2"/>
          </rPr>
          <t>ROUNDDOWN(calculation,0) to round down</t>
        </r>
      </text>
    </comment>
    <comment ref="D56" authorId="0" shapeId="0" xr:uid="{78F28F0C-98F3-1E40-A849-4255B3CA3740}">
      <text>
        <r>
          <rPr>
            <b/>
            <sz val="10"/>
            <color rgb="FF000000"/>
            <rFont val="Tahoma"/>
            <family val="2"/>
          </rPr>
          <t>Rising Fellow:</t>
        </r>
        <r>
          <rPr>
            <sz val="10"/>
            <color rgb="FF000000"/>
            <rFont val="Tahoma"/>
            <family val="2"/>
          </rPr>
          <t xml:space="preserve">
</t>
        </r>
        <r>
          <rPr>
            <sz val="10"/>
            <color rgb="FF000000"/>
            <rFont val="Calibri"/>
            <family val="2"/>
          </rPr>
          <t>Use COMBIN() function for the number of combinations</t>
        </r>
      </text>
    </comment>
    <comment ref="G77" authorId="0" shapeId="0" xr:uid="{5D0D0865-EC72-3541-8FFF-9B53ABE90749}">
      <text>
        <r>
          <rPr>
            <b/>
            <sz val="10"/>
            <color rgb="FF000000"/>
            <rFont val="Tahoma"/>
            <family val="2"/>
          </rPr>
          <t>Rising Fellow:</t>
        </r>
        <r>
          <rPr>
            <sz val="10"/>
            <color rgb="FF000000"/>
            <rFont val="Tahoma"/>
            <family val="2"/>
          </rPr>
          <t xml:space="preserve">
</t>
        </r>
        <r>
          <rPr>
            <sz val="10"/>
            <color rgb="FF000000"/>
            <rFont val="Calibri"/>
            <family val="2"/>
          </rPr>
          <t>ROUNDDOWN(calculation,0) to round down</t>
        </r>
      </text>
    </comment>
    <comment ref="H77" authorId="0" shapeId="0" xr:uid="{4C98938C-1F11-4241-95AD-7E32A8103DA2}">
      <text>
        <r>
          <rPr>
            <b/>
            <sz val="10"/>
            <color rgb="FF000000"/>
            <rFont val="Tahoma"/>
            <family val="2"/>
          </rPr>
          <t>Rising Fellow:</t>
        </r>
        <r>
          <rPr>
            <sz val="10"/>
            <color rgb="FF000000"/>
            <rFont val="Tahoma"/>
            <family val="2"/>
          </rPr>
          <t xml:space="preserve">
</t>
        </r>
        <r>
          <rPr>
            <sz val="10"/>
            <color rgb="FF000000"/>
            <rFont val="Calibri"/>
            <family val="2"/>
          </rPr>
          <t>Use COMBIN() function for the number of combinations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Rising Fellow</author>
  </authors>
  <commentList>
    <comment ref="B31" authorId="0" shapeId="0" xr:uid="{501372B8-3C6D-5248-85F9-399400224CF1}">
      <text>
        <r>
          <rPr>
            <b/>
            <sz val="10"/>
            <color rgb="FF000000"/>
            <rFont val="Tahoma"/>
            <family val="2"/>
          </rPr>
          <t>Rising Fellow:</t>
        </r>
        <r>
          <rPr>
            <sz val="10"/>
            <color rgb="FF000000"/>
            <rFont val="Tahoma"/>
            <family val="2"/>
          </rPr>
          <t xml:space="preserve">
</t>
        </r>
        <r>
          <rPr>
            <sz val="10"/>
            <color rgb="FF000000"/>
            <rFont val="Tahoma"/>
            <family val="2"/>
          </rPr>
          <t>Use the Rank(number, array, 1) formula to easily get the rank order of the LDFs.</t>
        </r>
      </text>
    </comment>
    <comment ref="G63" authorId="0" shapeId="0" xr:uid="{EC9CF520-99D9-F74E-8B47-6C2834112066}">
      <text>
        <r>
          <rPr>
            <b/>
            <sz val="10"/>
            <color rgb="FF000000"/>
            <rFont val="Tahoma"/>
            <family val="2"/>
          </rPr>
          <t>Rising Fellow:</t>
        </r>
        <r>
          <rPr>
            <sz val="10"/>
            <color rgb="FF000000"/>
            <rFont val="Tahoma"/>
            <family val="2"/>
          </rPr>
          <t xml:space="preserve">
</t>
        </r>
        <r>
          <rPr>
            <sz val="10"/>
            <color rgb="FF000000"/>
            <rFont val="Tahoma"/>
            <family val="2"/>
          </rPr>
          <t xml:space="preserve">Original triangle of data is 2020 - 2024:
</t>
        </r>
        <r>
          <rPr>
            <sz val="10"/>
            <color rgb="FF000000"/>
            <rFont val="Tahoma"/>
            <family val="2"/>
          </rPr>
          <t>5 accident years total</t>
        </r>
      </text>
    </comment>
  </commentList>
</comments>
</file>

<file path=xl/sharedStrings.xml><?xml version="1.0" encoding="utf-8"?>
<sst xmlns="http://schemas.openxmlformats.org/spreadsheetml/2006/main" count="407" uniqueCount="264">
  <si>
    <t>a.</t>
  </si>
  <si>
    <t>b.</t>
  </si>
  <si>
    <t>Solution</t>
  </si>
  <si>
    <t>Cumulative Reported Losses ($000)</t>
  </si>
  <si>
    <t>Accident Year</t>
  </si>
  <si>
    <t>12 Months</t>
  </si>
  <si>
    <t>24 Months</t>
  </si>
  <si>
    <t>LDF Line</t>
  </si>
  <si>
    <t>24mo</t>
  </si>
  <si>
    <t>AY</t>
  </si>
  <si>
    <t>Weghted Residual</t>
  </si>
  <si>
    <t>Given the following information:</t>
  </si>
  <si>
    <t>36 Months</t>
  </si>
  <si>
    <t>Plot weighted residuals vs. cumulative losses at 24 months with Mack’s methodology to test whether</t>
  </si>
  <si>
    <t>the variance of cumulative losses at 36 months is proportional to cumulative losses at 24 months.</t>
  </si>
  <si>
    <t xml:space="preserve">LDF(24mo) = </t>
  </si>
  <si>
    <t>36mo</t>
  </si>
  <si>
    <t>The graph shows that cumulative losses at 36 months are linearly proportional to losses at 24 months with a line through the origin, so the assumption is reasonable.</t>
  </si>
  <si>
    <t>The residuals should be random around zero and shouldn’t have significant trends or patterns. The graph above appears to show positive residuals for smaller 24-month losses and negative residuals for higher losses, indicating the assumption is not met. But, there are only a few data points so it’s hard to tell.
We should create residual plots with the other variance assumptions to see if the residuals show more random behavior.</t>
  </si>
  <si>
    <t>Age-to-Age Loss Development Factors</t>
  </si>
  <si>
    <t>12-24 Months</t>
  </si>
  <si>
    <t>24-36 Months</t>
  </si>
  <si>
    <t>36-48 Months</t>
  </si>
  <si>
    <t>48-60 Months</t>
  </si>
  <si>
    <t>60-72 Months</t>
  </si>
  <si>
    <t>Test the null hypothesis that the LDF triangle does not show significant calendar year effects using a</t>
  </si>
  <si>
    <t>L</t>
  </si>
  <si>
    <t>*</t>
  </si>
  <si>
    <t>S</t>
  </si>
  <si>
    <t>Diagonal(j)</t>
  </si>
  <si>
    <t>Discussion</t>
  </si>
  <si>
    <t>90% confidence threshold.</t>
  </si>
  <si>
    <t>Ult</t>
  </si>
  <si>
    <t>Reserve</t>
  </si>
  <si>
    <t>s.e.(Reserve)</t>
  </si>
  <si>
    <t>Overall</t>
  </si>
  <si>
    <t xml:space="preserve">C.I. Top = </t>
  </si>
  <si>
    <t xml:space="preserve">C.I. Bottom = </t>
  </si>
  <si>
    <t>Calculate the 80% confidence interval for the overall reserve estimate using the lognormal distribution.</t>
  </si>
  <si>
    <t>Allocate the upper limit of the overall reserve confidence interval to accident years 2, 3 and 4 such that</t>
  </si>
  <si>
    <t>the same level of confidence is used for each accident year.</t>
  </si>
  <si>
    <t>Total</t>
  </si>
  <si>
    <t>Dif From Total CI_upper:</t>
  </si>
  <si>
    <t>Dif From Total CI_bottom:</t>
  </si>
  <si>
    <t>Vol-Wtd LDF</t>
  </si>
  <si>
    <t>k</t>
  </si>
  <si>
    <t>Total MSE</t>
  </si>
  <si>
    <t>Resv</t>
  </si>
  <si>
    <t>MSE</t>
  </si>
  <si>
    <t>s.e.</t>
  </si>
  <si>
    <t>s.e.(R)/R</t>
  </si>
  <si>
    <t>Incremental</t>
  </si>
  <si>
    <t>Cumulative</t>
  </si>
  <si>
    <t>Ult*sum(Ult)</t>
  </si>
  <si>
    <t>Reported Losses ($000)</t>
  </si>
  <si>
    <t>Calculate the standard error of the chain ladder reserve estimate for each accident year using Mack’s</t>
  </si>
  <si>
    <t>methodology.</t>
  </si>
  <si>
    <t>48 Months (Ultimate)</t>
  </si>
  <si>
    <t>Note:</t>
  </si>
  <si>
    <t xml:space="preserve">The Mack methodology is used to estimate the variability of the reserve estimates for a loss triangle. </t>
  </si>
  <si>
    <t>Below are the losses and the square of the standard error of the reserve estimate by accident year from the</t>
  </si>
  <si>
    <t>(12-24mo)</t>
  </si>
  <si>
    <t>(24-36mo)</t>
  </si>
  <si>
    <t>(36-48mo)</t>
  </si>
  <si>
    <r>
      <t>(s.e.(</t>
    </r>
    <r>
      <rPr>
        <b/>
        <sz val="12"/>
        <color rgb="FF000000"/>
        <rFont val="Calibri"/>
        <family val="2"/>
      </rPr>
      <t>R</t>
    </r>
    <r>
      <rPr>
        <b/>
        <vertAlign val="subscript"/>
        <sz val="12"/>
        <color rgb="FF000000"/>
        <rFont val="Calibri"/>
        <family val="2"/>
      </rPr>
      <t>i</t>
    </r>
    <r>
      <rPr>
        <sz val="12"/>
        <color rgb="FF000000"/>
        <rFont val="Calibri"/>
        <family val="2"/>
      </rPr>
      <t>))</t>
    </r>
    <r>
      <rPr>
        <vertAlign val="superscript"/>
        <sz val="12"/>
        <color rgb="FF000000"/>
        <rFont val="Calibri"/>
        <family val="2"/>
      </rPr>
      <t>2</t>
    </r>
  </si>
  <si>
    <t>Calculate the overall standard error of the chain ladder reserve estimate by accident year and for all accident</t>
  </si>
  <si>
    <t>years combined using Mack’s methodology.</t>
  </si>
  <si>
    <t>CDF</t>
  </si>
  <si>
    <t>24-36</t>
  </si>
  <si>
    <t>36-48</t>
  </si>
  <si>
    <t>12-24</t>
  </si>
  <si>
    <t>Below is the summary of MSE by accident year and for all-years combined:</t>
  </si>
  <si>
    <t>Age-to-Age Factors</t>
  </si>
  <si>
    <t>Use Mack’s methodology to test for correlations between subsequent development factors using a 50%</t>
  </si>
  <si>
    <t>confidence interval.</t>
  </si>
  <si>
    <t>Development period 2 (24-36):</t>
  </si>
  <si>
    <t>Development period 3 (36-48):</t>
  </si>
  <si>
    <r>
      <t>Rank</t>
    </r>
    <r>
      <rPr>
        <vertAlign val="subscript"/>
        <sz val="12"/>
        <color rgb="FF000000"/>
        <rFont val="Calibri"/>
        <family val="2"/>
      </rPr>
      <t>prior</t>
    </r>
  </si>
  <si>
    <r>
      <t>Rank</t>
    </r>
    <r>
      <rPr>
        <vertAlign val="subscript"/>
        <sz val="12"/>
        <color rgb="FF000000"/>
        <rFont val="Calibri"/>
        <family val="2"/>
      </rPr>
      <t>2</t>
    </r>
  </si>
  <si>
    <r>
      <t>(Rank Diff)</t>
    </r>
    <r>
      <rPr>
        <vertAlign val="superscript"/>
        <sz val="12"/>
        <color rgb="FF000000"/>
        <rFont val="Calibri"/>
        <family val="2"/>
      </rPr>
      <t>2</t>
    </r>
  </si>
  <si>
    <r>
      <t>Rank</t>
    </r>
    <r>
      <rPr>
        <vertAlign val="subscript"/>
        <sz val="12"/>
        <color rgb="FF000000"/>
        <rFont val="Calibri"/>
        <family val="2"/>
      </rPr>
      <t>3</t>
    </r>
  </si>
  <si>
    <t>n</t>
  </si>
  <si>
    <t>weight</t>
  </si>
  <si>
    <t xml:space="preserve">T = </t>
  </si>
  <si>
    <t>E[T] =</t>
  </si>
  <si>
    <t xml:space="preserve">Var(T) = </t>
  </si>
  <si>
    <t>Rank each development factor column along with the rank of the prior development factor column.</t>
  </si>
  <si>
    <t>Calculate the confidence interval for T, using the Normal distribution.</t>
  </si>
  <si>
    <t>Source</t>
  </si>
  <si>
    <t>More Practice</t>
  </si>
  <si>
    <t xml:space="preserve">CAS 2018 – 7 </t>
  </si>
  <si>
    <t xml:space="preserve">CAS 2017 – 3 </t>
  </si>
  <si>
    <t xml:space="preserve">CAS 2016 – 7 </t>
  </si>
  <si>
    <t>CAS 2015 – 3</t>
  </si>
  <si>
    <t>CAS 2014 – 2</t>
  </si>
  <si>
    <t>CAS 2012 – 3</t>
  </si>
  <si>
    <t xml:space="preserve">CAS 2019 – 7 </t>
  </si>
  <si>
    <t xml:space="preserve">CAS 2018 – 8 </t>
  </si>
  <si>
    <t xml:space="preserve">CAS 2016 – 5 </t>
  </si>
  <si>
    <t>CAS 2015 – 4</t>
  </si>
  <si>
    <t>CAS 2013 – 1</t>
  </si>
  <si>
    <t>CAS 2011 – 3</t>
  </si>
  <si>
    <t xml:space="preserve">CAS 2017 – 6 </t>
  </si>
  <si>
    <t>Overall MSE vs. Sum of the Individual Accident Years</t>
  </si>
  <si>
    <t>CAS 2016 – 6 b,c</t>
  </si>
  <si>
    <t>CAS 2015 – 5*</t>
  </si>
  <si>
    <t>*The CAS intended this to be a Venter problem, but Mack methodology solutions were accepted.</t>
  </si>
  <si>
    <t>See Sample Answer 5 in the Examiners’ Report</t>
  </si>
  <si>
    <t>Wtd Residual</t>
  </si>
  <si>
    <t>age-to-age</t>
  </si>
  <si>
    <r>
      <t>Example of alternative variance assumption - Variance proportional to C</t>
    </r>
    <r>
      <rPr>
        <u/>
        <vertAlign val="subscript"/>
        <sz val="14"/>
        <color theme="1"/>
        <rFont val="Calibri"/>
        <family val="2"/>
      </rPr>
      <t>k</t>
    </r>
    <r>
      <rPr>
        <u/>
        <vertAlign val="superscript"/>
        <sz val="14"/>
        <color theme="1"/>
        <rFont val="Calibri"/>
        <family val="2"/>
      </rPr>
      <t>2</t>
    </r>
  </si>
  <si>
    <t>m</t>
  </si>
  <si>
    <t>Lower-Limit Allocation of Confidence Interval</t>
  </si>
  <si>
    <t>Part a - Lognormal Confidence Interval of Overall Reserves</t>
  </si>
  <si>
    <t>Part b - Allocate Confidence Interval to Accident Years</t>
  </si>
  <si>
    <t>Part a - Plot of Cumulative Losses from Adjacent Periods</t>
  </si>
  <si>
    <t>Part b - Weighted Residual Plot</t>
  </si>
  <si>
    <t>•  z-value for the 90th percentile of the normal distribution is :</t>
  </si>
  <si>
    <t>•  There is no loss development after 48 months</t>
  </si>
  <si>
    <t>•  z-value for the 75th percentile of the standard normal distribution is 0.67</t>
  </si>
  <si>
    <t>1)</t>
  </si>
  <si>
    <t>2)</t>
  </si>
  <si>
    <t>3)</t>
  </si>
  <si>
    <t xml:space="preserve">Note: </t>
  </si>
  <si>
    <t>5)</t>
  </si>
  <si>
    <t>4)</t>
  </si>
  <si>
    <t>Calculate the LDF under Mack’s variance assumption (volume-weighted LDF).</t>
  </si>
  <si>
    <t>Plot the cumulative losses at development age k+1 (y-axis) against cumulative losses at development age k (x-axis). Graph a straight line through the origin with a slope of the LDF from step 1. This should fit the data points reasonably well.</t>
  </si>
  <si>
    <t>Mack - Chain Ladder - Residual Test</t>
  </si>
  <si>
    <t>RF Mack - Chain Ladder – 1</t>
  </si>
  <si>
    <t>RF Mack - Chain Ladder – 7</t>
  </si>
  <si>
    <t>Mack - Chain Ladder - Calendar Year Test</t>
  </si>
  <si>
    <t>RF Mack - Chain Ladder – 2</t>
  </si>
  <si>
    <t>Mack - Chain Ladder - Reserve Confidence Interval</t>
  </si>
  <si>
    <t>RF Mack - Chain Ladder – 3</t>
  </si>
  <si>
    <t xml:space="preserve">RF Mack - Chain Ladder – 9 </t>
  </si>
  <si>
    <t>Mack - Chain Ladder - MSE Calculation</t>
  </si>
  <si>
    <t>Mack - Chain Ladder – pg. 116-117 with a numeric example on pg. 130</t>
  </si>
  <si>
    <t>RF Mack - Chain Ladder – 10</t>
  </si>
  <si>
    <t>Mack - Chain Ladder -  Overall Reserve MSE Calculation</t>
  </si>
  <si>
    <t>Mack - Chain Ladder – pg. 120 with a numeric example on pg. 130</t>
  </si>
  <si>
    <t>Mack - Chain Ladder - Correlation of Adjacent LDFs</t>
  </si>
  <si>
    <t>RF Mack - Chain Ladder – 5</t>
  </si>
  <si>
    <t>Create a plot of cumulative losses at 36 months vs. cumulative losses at 24 and test the Mack assumption:</t>
  </si>
  <si>
    <t>Calculate the weighted residuals using the appropriate variance assumption.</t>
  </si>
  <si>
    <t>Plot the weighted residuals vs. cumulative losses at the prior development period.</t>
  </si>
  <si>
    <t>Interpret the graphs to test the appropriateness of the variance assumption.</t>
  </si>
  <si>
    <t>Variance Assumptions</t>
  </si>
  <si>
    <t>LDF calc.</t>
  </si>
  <si>
    <t>Weight</t>
  </si>
  <si>
    <t>Vol-weighted</t>
  </si>
  <si>
    <t>Simple Avg</t>
  </si>
  <si>
    <t>Loss at 
24 Months</t>
  </si>
  <si>
    <t>In the Pearson Vue testing environment, graphs aren't allowed in the solution, but you may need to calculate the inputs for graphs or interpret a graph.</t>
  </si>
  <si>
    <t xml:space="preserve">Make sure you understand the three Mack assumptions so that you can interpret diagnostics like the graphs above and defend whether the assumptions hold or not in an exam question.
The original Mack assumptions use a volume-weighted LDF with the assumption that the variance of the loss at the next development period is proportional to cumulative losses to-date. If a different variance assumption is used, calculate the LDF and the weighted residuals according the variance assumptions table. </t>
  </si>
  <si>
    <t>One alternative assumption is that variance is proportional to losses-to-date squared:</t>
  </si>
  <si>
    <t>Using this assumption, we calculate the LDF as a simple average of the individual LDFs and then use the modified weighted residual formula using the alternative variance assumption:</t>
  </si>
  <si>
    <t xml:space="preserve">LDF = </t>
  </si>
  <si>
    <t>When we compare the weighted residual graphs using the chain ladder variance assumption and the alternative variance assumption, we don’t see much improvement with the alternative assumption.</t>
  </si>
  <si>
    <t>See pg. 121-124 for discussion about the variance assumptions and weighted residual plots. See pg. 127-129 for discussion of the paper’s numeric example. The plots are shown at the end of the paper.</t>
  </si>
  <si>
    <t>Z</t>
  </si>
  <si>
    <t>CBT Spreadsheet Tips</t>
  </si>
  <si>
    <t>•  z-value for the 95th percentile of the normal distribution is 1.645</t>
  </si>
  <si>
    <t>S:  &lt; Median LDF</t>
  </si>
  <si>
    <t>L:  &gt; Median LDF</t>
  </si>
  <si>
    <t>*:  &gt; Median LDF</t>
  </si>
  <si>
    <t>Median LDF</t>
  </si>
  <si>
    <t>Diagonal</t>
  </si>
  <si>
    <t>Calculate Z, E[Z], and Var(Z) as a sum over the diagonals.</t>
  </si>
  <si>
    <t>6)</t>
  </si>
  <si>
    <t>7)</t>
  </si>
  <si>
    <t>8)</t>
  </si>
  <si>
    <t>Calculate the confidence interval for the hypothesis test.</t>
  </si>
  <si>
    <t>Test the null hypothesis and determine whether there are significant calendar year effects.</t>
  </si>
  <si>
    <t>Z=3 and is inside the confidence interval, so the null hypothesis of no significant calendar year effects is not rejected.</t>
  </si>
  <si>
    <t>Conclusion:</t>
  </si>
  <si>
    <t xml:space="preserve">Z = </t>
  </si>
  <si>
    <t>E[Z] =</t>
  </si>
  <si>
    <t xml:space="preserve">Var(Z) = </t>
  </si>
  <si>
    <t>•  If Z is outside the confidence interval, reject the null hypothesis.</t>
  </si>
  <si>
    <t>•  If Z is inside the confidence interval, do not reject the null hypothesis.</t>
  </si>
  <si>
    <t>(Round down)</t>
  </si>
  <si>
    <r>
      <t>Calculate n</t>
    </r>
    <r>
      <rPr>
        <b/>
        <vertAlign val="subscript"/>
        <sz val="12"/>
        <color theme="1"/>
        <rFont val="Calibri"/>
        <family val="2"/>
      </rPr>
      <t>j</t>
    </r>
    <r>
      <rPr>
        <b/>
        <sz val="12"/>
        <color theme="1"/>
        <rFont val="Calibri"/>
        <family val="2"/>
      </rPr>
      <t>, m</t>
    </r>
    <r>
      <rPr>
        <b/>
        <vertAlign val="subscript"/>
        <sz val="12"/>
        <color theme="1"/>
        <rFont val="Calibri"/>
        <family val="2"/>
      </rPr>
      <t>j</t>
    </r>
    <r>
      <rPr>
        <b/>
        <sz val="12"/>
        <color theme="1"/>
        <rFont val="Calibri"/>
        <family val="2"/>
      </rPr>
      <t>, and Z</t>
    </r>
    <r>
      <rPr>
        <b/>
        <vertAlign val="subscript"/>
        <sz val="12"/>
        <color theme="1"/>
        <rFont val="Calibri"/>
        <family val="2"/>
      </rPr>
      <t>j</t>
    </r>
    <r>
      <rPr>
        <b/>
        <sz val="12"/>
        <color theme="1"/>
        <rFont val="Calibri"/>
        <family val="2"/>
      </rPr>
      <t xml:space="preserve"> for each diagonal.</t>
    </r>
  </si>
  <si>
    <r>
      <t>Calculate E[Z</t>
    </r>
    <r>
      <rPr>
        <b/>
        <vertAlign val="subscript"/>
        <sz val="12"/>
        <color theme="1"/>
        <rFont val="Calibri"/>
        <family val="2"/>
      </rPr>
      <t>j</t>
    </r>
    <r>
      <rPr>
        <b/>
        <sz val="12"/>
        <color theme="1"/>
        <rFont val="Calibri"/>
        <family val="2"/>
      </rPr>
      <t>] for each diagonal.</t>
    </r>
  </si>
  <si>
    <r>
      <t>The Calendar Year Test is a test of Mack’s 2nd assumption that losses are independent between accident years.
The difficult part of this problem type is to calculate E[Z</t>
    </r>
    <r>
      <rPr>
        <vertAlign val="subscript"/>
        <sz val="12"/>
        <color theme="1"/>
        <rFont val="Calibri"/>
        <family val="2"/>
      </rPr>
      <t>j</t>
    </r>
    <r>
      <rPr>
        <sz val="12"/>
        <color theme="1"/>
        <rFont val="Calibri"/>
        <family val="2"/>
      </rPr>
      <t>] and Var(Z</t>
    </r>
    <r>
      <rPr>
        <vertAlign val="subscript"/>
        <sz val="12"/>
        <color theme="1"/>
        <rFont val="Calibri"/>
        <family val="2"/>
      </rPr>
      <t>j</t>
    </r>
    <r>
      <rPr>
        <sz val="12"/>
        <color theme="1"/>
        <rFont val="Calibri"/>
        <family val="2"/>
      </rPr>
      <t>) for each of the diagonals because the formulas are quite complicated. Make sure you’re comfortable setting up those formulas in a spreadsheet.</t>
    </r>
  </si>
  <si>
    <r>
      <t>Use the ROUNDDOWN() formula to round the m</t>
    </r>
    <r>
      <rPr>
        <vertAlign val="subscript"/>
        <sz val="12"/>
        <color theme="1"/>
        <rFont val="Calibri"/>
        <family val="2"/>
      </rPr>
      <t>j</t>
    </r>
    <r>
      <rPr>
        <sz val="12"/>
        <color theme="1"/>
        <rFont val="Calibri"/>
        <family val="2"/>
      </rPr>
      <t xml:space="preserve"> calculation down to the nearest integer.
Use the COMBIN( number, number chosen ) formula to calculate the combinations values for the E[Z</t>
    </r>
    <r>
      <rPr>
        <vertAlign val="subscript"/>
        <sz val="12"/>
        <color theme="1"/>
        <rFont val="Calibri"/>
        <family val="2"/>
      </rPr>
      <t>j</t>
    </r>
    <r>
      <rPr>
        <sz val="12"/>
        <color theme="1"/>
        <rFont val="Calibri"/>
        <family val="2"/>
      </rPr>
      <t>] and Var(Z</t>
    </r>
    <r>
      <rPr>
        <vertAlign val="subscript"/>
        <sz val="12"/>
        <color theme="1"/>
        <rFont val="Calibri"/>
        <family val="2"/>
      </rPr>
      <t>j</t>
    </r>
    <r>
      <rPr>
        <sz val="12"/>
        <color theme="1"/>
        <rFont val="Calibri"/>
        <family val="2"/>
      </rPr>
      <t xml:space="preserve">) calculations. </t>
    </r>
  </si>
  <si>
    <r>
      <t>E[Z</t>
    </r>
    <r>
      <rPr>
        <vertAlign val="subscript"/>
        <sz val="12"/>
        <color theme="1"/>
        <rFont val="Calibri"/>
        <family val="2"/>
      </rPr>
      <t>j</t>
    </r>
    <r>
      <rPr>
        <sz val="12"/>
        <color theme="1"/>
        <rFont val="Calibri"/>
        <family val="2"/>
      </rPr>
      <t>]</t>
    </r>
  </si>
  <si>
    <r>
      <t>Var(Z</t>
    </r>
    <r>
      <rPr>
        <vertAlign val="subscript"/>
        <sz val="12"/>
        <color theme="1"/>
        <rFont val="Calibri"/>
        <family val="2"/>
      </rPr>
      <t>j</t>
    </r>
    <r>
      <rPr>
        <sz val="12"/>
        <color theme="1"/>
        <rFont val="Calibri"/>
        <family val="2"/>
      </rPr>
      <t>)</t>
    </r>
  </si>
  <si>
    <r>
      <t>Calculate Var(Z</t>
    </r>
    <r>
      <rPr>
        <b/>
        <vertAlign val="subscript"/>
        <sz val="12"/>
        <color theme="1"/>
        <rFont val="Calibri"/>
        <family val="2"/>
      </rPr>
      <t>j</t>
    </r>
    <r>
      <rPr>
        <b/>
        <sz val="12"/>
        <color theme="1"/>
        <rFont val="Calibri"/>
        <family val="2"/>
      </rPr>
      <t>) for each diagonal.</t>
    </r>
  </si>
  <si>
    <t>Note</t>
  </si>
  <si>
    <r>
      <t>We only need diagonals with n</t>
    </r>
    <r>
      <rPr>
        <vertAlign val="subscript"/>
        <sz val="12"/>
        <color rgb="FF000000"/>
        <rFont val="Calibri"/>
        <family val="2"/>
      </rPr>
      <t>j</t>
    </r>
    <r>
      <rPr>
        <sz val="12"/>
        <color rgb="FF000000"/>
        <rFont val="Calibri"/>
        <family val="2"/>
      </rPr>
      <t xml:space="preserve"> ≥ 2.</t>
    </r>
  </si>
  <si>
    <t>This is how I'd do the work in the Pearson Vue testing environment.</t>
  </si>
  <si>
    <t>Mack - Chain Ladder – pg. 155-161</t>
  </si>
  <si>
    <r>
      <t>Calculate the σ</t>
    </r>
    <r>
      <rPr>
        <b/>
        <vertAlign val="superscript"/>
        <sz val="12"/>
        <color theme="1"/>
        <rFont val="Calibri"/>
        <family val="2"/>
      </rPr>
      <t>2</t>
    </r>
    <r>
      <rPr>
        <b/>
        <sz val="12"/>
        <color theme="1"/>
        <rFont val="Calibri"/>
        <family val="2"/>
      </rPr>
      <t xml:space="preserve"> parameter of the lognormal distribution for the overall reserve. </t>
    </r>
  </si>
  <si>
    <t>Calculate the overall reserve confidence interval using the lognormal distribution.</t>
  </si>
  <si>
    <r>
      <t>Calculate σ</t>
    </r>
    <r>
      <rPr>
        <b/>
        <vertAlign val="superscript"/>
        <sz val="12"/>
        <color theme="1"/>
        <rFont val="Calibri"/>
        <family val="2"/>
      </rPr>
      <t>2</t>
    </r>
    <r>
      <rPr>
        <b/>
        <sz val="12"/>
        <color theme="1"/>
        <rFont val="Calibri"/>
        <family val="2"/>
      </rPr>
      <t xml:space="preserve"> for each accident year.</t>
    </r>
  </si>
  <si>
    <r>
      <t xml:space="preserve">Find t (a z-score) to calculate the upper limit for each accident year’s reserve estimate such that the sum of the </t>
    </r>
    <r>
      <rPr>
        <b/>
        <i/>
        <u/>
        <sz val="12"/>
        <color theme="1"/>
        <rFont val="Calibri"/>
        <family val="2"/>
      </rPr>
      <t>individual</t>
    </r>
    <r>
      <rPr>
        <b/>
        <sz val="12"/>
        <color theme="1"/>
        <rFont val="Calibri"/>
        <family val="2"/>
      </rPr>
      <t xml:space="preserve"> accident year upper limits equals the </t>
    </r>
    <r>
      <rPr>
        <b/>
        <i/>
        <u/>
        <sz val="12"/>
        <color theme="1"/>
        <rFont val="Calibri"/>
        <family val="2"/>
      </rPr>
      <t>overall</t>
    </r>
    <r>
      <rPr>
        <b/>
        <sz val="12"/>
        <color theme="1"/>
        <rFont val="Calibri"/>
        <family val="2"/>
      </rPr>
      <t xml:space="preserve"> upper limit. This is a trial-and-error process.</t>
    </r>
  </si>
  <si>
    <r>
      <t>σ</t>
    </r>
    <r>
      <rPr>
        <vertAlign val="superscript"/>
        <sz val="12"/>
        <color theme="1"/>
        <rFont val="Calibri"/>
        <family val="2"/>
      </rPr>
      <t>2</t>
    </r>
    <r>
      <rPr>
        <sz val="12"/>
        <color theme="1"/>
        <rFont val="Calibri"/>
        <family val="2"/>
      </rPr>
      <t xml:space="preserve"> = </t>
    </r>
  </si>
  <si>
    <t>Upper-Limit Allocation:</t>
  </si>
  <si>
    <t>The sum of the upper limits for t = 1.161 reconciles to the upper limit of the overall reserve C.I. (24,454). These upper limits are the allocation of the overall C.I. upper limit to AY.</t>
  </si>
  <si>
    <t>Calculate the age-to-age factors and the volume-weighted LDFs.</t>
  </si>
  <si>
    <t>Square the loss triangle with the LDFs to get estimated cumulative losses at each future development period.</t>
  </si>
  <si>
    <r>
      <t>Calculate α</t>
    </r>
    <r>
      <rPr>
        <b/>
        <vertAlign val="superscript"/>
        <sz val="12"/>
        <color theme="1"/>
        <rFont val="Calibri"/>
        <family val="2"/>
      </rPr>
      <t>2</t>
    </r>
    <r>
      <rPr>
        <b/>
        <sz val="12"/>
        <color theme="1"/>
        <rFont val="Calibri"/>
        <family val="2"/>
      </rPr>
      <t>, the variance proportionality constant, for each development period.</t>
    </r>
  </si>
  <si>
    <t>Calculate the MSE triangle and the total MSE across development periods for each accident year.</t>
  </si>
  <si>
    <r>
      <t>Calculate s.e.(R</t>
    </r>
    <r>
      <rPr>
        <b/>
        <vertAlign val="subscript"/>
        <sz val="12"/>
        <color theme="1"/>
        <rFont val="Calibri"/>
        <family val="2"/>
      </rPr>
      <t>AY</t>
    </r>
    <r>
      <rPr>
        <b/>
        <sz val="12"/>
        <color theme="1"/>
        <rFont val="Calibri"/>
        <family val="2"/>
      </rPr>
      <t>), the standard error of the reserve estimate by accident year.</t>
    </r>
  </si>
  <si>
    <t>a) Calculate the triangle of cumulative losses times the squared difference of the age-to-age factor and overall LDF.</t>
  </si>
  <si>
    <r>
      <t>b) Calculate α</t>
    </r>
    <r>
      <rPr>
        <b/>
        <vertAlign val="superscript"/>
        <sz val="12"/>
        <color theme="1"/>
        <rFont val="Calibri"/>
        <family val="2"/>
      </rPr>
      <t>2</t>
    </r>
    <r>
      <rPr>
        <b/>
        <sz val="12"/>
        <color theme="1"/>
        <rFont val="Calibri"/>
        <family val="2"/>
      </rPr>
      <t>, for all but the final development period.</t>
    </r>
  </si>
  <si>
    <r>
      <t>c) Calculate α</t>
    </r>
    <r>
      <rPr>
        <b/>
        <vertAlign val="superscript"/>
        <sz val="12"/>
        <color theme="1"/>
        <rFont val="Calibri"/>
        <family val="2"/>
      </rPr>
      <t>2</t>
    </r>
    <r>
      <rPr>
        <b/>
        <sz val="12"/>
        <color theme="1"/>
        <rFont val="Calibri"/>
        <family val="2"/>
      </rPr>
      <t xml:space="preserve"> for the final development period.</t>
    </r>
  </si>
  <si>
    <t>Calculate the cumulative volume-weighted CDFs.</t>
  </si>
  <si>
    <t>Calculate the ultimate loss estimate for each accident year using the CDFs.</t>
  </si>
  <si>
    <t>For each accident year after the first row, calculate the ultimate loss times the sum of the ultimate losses for the rows below. This is an intermediate calculation to make the final calculation simpler.</t>
  </si>
  <si>
    <t>For each development period after the first one, we calculate another intermediate calculation. We don’t need the first development period calculation since it would be multiplied by zero in step 5.</t>
  </si>
  <si>
    <t>Calculate MSE*, the correlation-adjusted MSE for each accident year, and then sum across all accident years to calculate the overall reserve MSE.</t>
  </si>
  <si>
    <r>
      <t>Calculate s.e.(R), the standard error of the reserve estimate by accident year. Because loss-to-date isn’t a random variable, s.e.(R) = s.e.(Ult). Make sure to calculate s.e.(R</t>
    </r>
    <r>
      <rPr>
        <b/>
        <vertAlign val="subscript"/>
        <sz val="12"/>
        <color theme="1"/>
        <rFont val="Calibri"/>
        <family val="2"/>
      </rPr>
      <t>AY</t>
    </r>
    <r>
      <rPr>
        <b/>
        <sz val="12"/>
        <color theme="1"/>
        <rFont val="Calibri"/>
        <family val="2"/>
      </rPr>
      <t>) for each accident year from the unadjusted MSE.</t>
    </r>
  </si>
  <si>
    <r>
      <t>Calculate S</t>
    </r>
    <r>
      <rPr>
        <b/>
        <vertAlign val="subscript"/>
        <sz val="12"/>
        <color theme="1"/>
        <rFont val="Calibri"/>
        <family val="2"/>
      </rPr>
      <t>k</t>
    </r>
    <r>
      <rPr>
        <b/>
        <sz val="12"/>
        <color theme="1"/>
        <rFont val="Calibri"/>
        <family val="2"/>
      </rPr>
      <t xml:space="preserve"> , the sum of the rank difference squared for each development period.</t>
    </r>
  </si>
  <si>
    <r>
      <t>Calculate T</t>
    </r>
    <r>
      <rPr>
        <b/>
        <vertAlign val="subscript"/>
        <sz val="12"/>
        <color theme="1"/>
        <rFont val="Calibri"/>
        <family val="2"/>
      </rPr>
      <t>k</t>
    </r>
    <r>
      <rPr>
        <b/>
        <sz val="12"/>
        <color theme="1"/>
        <rFont val="Calibri"/>
        <family val="2"/>
      </rPr>
      <t>, the Spearman’s rank correlation coefficient for each development period.</t>
    </r>
  </si>
  <si>
    <r>
      <t>Calculate T, the weighted average of the T</t>
    </r>
    <r>
      <rPr>
        <b/>
        <vertAlign val="subscript"/>
        <sz val="12"/>
        <color theme="1"/>
        <rFont val="Calibri"/>
        <family val="2"/>
      </rPr>
      <t>k</t>
    </r>
    <r>
      <rPr>
        <b/>
        <sz val="12"/>
        <color theme="1"/>
        <rFont val="Calibri"/>
        <family val="2"/>
      </rPr>
      <t>s.</t>
    </r>
  </si>
  <si>
    <t>Test if T is in the confidence interval and whether the test of correlation between development factors passes or fails.</t>
  </si>
  <si>
    <t>• If T is within the confidence interval, the null hypothesis is NOT rejected.
•  If T is outside, reject the null hypothesis.</t>
  </si>
  <si>
    <t>T = 0 and is within the confidence interval. Therefore, the null hypothesis of uncorrelated development factors is NOT rejected.</t>
  </si>
  <si>
    <r>
      <t xml:space="preserve">According to Mack (pg. 109 and 155), the correlation of adjacent LDFs is a test of </t>
    </r>
    <r>
      <rPr>
        <i/>
        <u/>
        <sz val="12"/>
        <color theme="1"/>
        <rFont val="Calibri"/>
        <family val="2"/>
      </rPr>
      <t>Mack’s 1st assumption</t>
    </r>
    <r>
      <rPr>
        <sz val="12"/>
        <color theme="1"/>
        <rFont val="Calibri"/>
        <family val="2"/>
      </rPr>
      <t xml:space="preserve"> that losses in the next development period are proportional to losses-to-date.
Venter Factors also has a test for the correlation of development factors. Make sure to correctly identify which test an exam problem wants you to use.</t>
    </r>
  </si>
  <si>
    <t>Mack - Chain Ladder – pg. 162-168</t>
  </si>
  <si>
    <t>Mack - Chain Ladder – pg. 131-133</t>
  </si>
  <si>
    <t>In my opinion, this type of calculation problem is very unlikely to show up on the exam because the formula is so messy. I think the concept and the comparison of the overall MSE to the sum of the MSE by accident years (discussed below) are more important to know.</t>
  </si>
  <si>
    <r>
      <t>σ</t>
    </r>
    <r>
      <rPr>
        <vertAlign val="superscript"/>
        <sz val="12"/>
        <color rgb="FF000000"/>
        <rFont val="Calibri"/>
        <family val="2"/>
      </rPr>
      <t>2</t>
    </r>
  </si>
  <si>
    <r>
      <t>σ</t>
    </r>
    <r>
      <rPr>
        <vertAlign val="superscript"/>
        <sz val="12"/>
        <color rgb="FF000000"/>
        <rFont val="Calibri"/>
        <family val="2"/>
        <scheme val="minor"/>
      </rPr>
      <t>2</t>
    </r>
  </si>
  <si>
    <t>C.I. Upper Limits by AY</t>
  </si>
  <si>
    <t xml:space="preserve">t = </t>
  </si>
  <si>
    <t>C.I. Lower Limits by AY</t>
  </si>
  <si>
    <t>The sum of the lower limits for t = -0.97 reconciles to the lower limit of the overall reserve C.I. (7,005)</t>
  </si>
  <si>
    <t>48 (Ult)</t>
  </si>
  <si>
    <r>
      <t>α</t>
    </r>
    <r>
      <rPr>
        <vertAlign val="superscript"/>
        <sz val="12"/>
        <color theme="1"/>
        <rFont val="Calibri"/>
        <family val="2"/>
      </rPr>
      <t>2</t>
    </r>
  </si>
  <si>
    <r>
      <t>&lt;- Extrapolate from decreasing α</t>
    </r>
    <r>
      <rPr>
        <vertAlign val="superscript"/>
        <sz val="12"/>
        <color theme="1"/>
        <rFont val="Calibri"/>
        <family val="2"/>
      </rPr>
      <t>2</t>
    </r>
    <r>
      <rPr>
        <sz val="12"/>
        <color theme="1"/>
        <rFont val="Calibri"/>
        <family val="2"/>
      </rPr>
      <t xml:space="preserve"> (step 3c)</t>
    </r>
  </si>
  <si>
    <t xml:space="preserve">If last LDF = 1.000: </t>
  </si>
  <si>
    <t>If you can extrapolate nicely:</t>
  </si>
  <si>
    <t xml:space="preserve">Otherwise: </t>
  </si>
  <si>
    <t>Loss</t>
  </si>
  <si>
    <t>Ultimate</t>
  </si>
  <si>
    <t>Below is the summary and s.e.(R)  by accident year:</t>
  </si>
  <si>
    <t>MSE Triangle</t>
  </si>
  <si>
    <t>The MSE for the total reserve is calculated with the messy formula on pg. 120. This formula adds in correlation between accident years. There is positive correlation between accident years because the same age-to-age factors are used across years. This is shown in the problem on the next recipe, "Overall Reserve MSE Calculation."</t>
  </si>
  <si>
    <r>
      <t>α</t>
    </r>
    <r>
      <rPr>
        <vertAlign val="superscript"/>
        <sz val="12"/>
        <color rgb="FF000000"/>
        <rFont val="Calibri"/>
        <family val="2"/>
      </rPr>
      <t>2</t>
    </r>
  </si>
  <si>
    <t>MSE* with Correlation</t>
  </si>
  <si>
    <t>The standard error for separate accident years should be calculated on the standalone MSE (given in the problem). The correlation adjusted MSE* is only for calculating overall MSE.</t>
  </si>
  <si>
    <t>•  Ignore the 1st development period because there is no prior period for it.
•  For each prior development factor column, ignore the most recent factor so that the number of factors is the same for each column-pair.</t>
  </si>
  <si>
    <r>
      <t>S</t>
    </r>
    <r>
      <rPr>
        <vertAlign val="subscript"/>
        <sz val="12"/>
        <color theme="1"/>
        <rFont val="Calibri"/>
        <family val="2"/>
      </rPr>
      <t>k</t>
    </r>
  </si>
  <si>
    <r>
      <t>T</t>
    </r>
    <r>
      <rPr>
        <vertAlign val="subscript"/>
        <sz val="12"/>
        <color theme="1"/>
        <rFont val="Calibri"/>
        <family val="2"/>
      </rPr>
      <t>k</t>
    </r>
  </si>
  <si>
    <r>
      <t xml:space="preserve">#AYs is the number in the </t>
    </r>
    <r>
      <rPr>
        <i/>
        <u/>
        <sz val="12"/>
        <color theme="1"/>
        <rFont val="Calibri"/>
        <family val="2"/>
      </rPr>
      <t>original</t>
    </r>
    <r>
      <rPr>
        <sz val="12"/>
        <color theme="1"/>
        <rFont val="Calibri"/>
        <family val="2"/>
      </rPr>
      <t xml:space="preserve"> data triangle, so this is one more than the number in the age-to-age factor triangle. Just remember the last T</t>
    </r>
    <r>
      <rPr>
        <vertAlign val="subscript"/>
        <sz val="12"/>
        <color theme="1"/>
        <rFont val="Calibri"/>
        <family val="2"/>
      </rPr>
      <t>k</t>
    </r>
    <r>
      <rPr>
        <sz val="12"/>
        <color theme="1"/>
        <rFont val="Calibri"/>
        <family val="2"/>
      </rPr>
      <t xml:space="preserve"> has a </t>
    </r>
    <r>
      <rPr>
        <i/>
        <u/>
        <sz val="12"/>
        <color theme="1"/>
        <rFont val="Calibri"/>
        <family val="2"/>
      </rPr>
      <t>weight</t>
    </r>
    <r>
      <rPr>
        <sz val="12"/>
        <color theme="1"/>
        <rFont val="Calibri"/>
        <family val="2"/>
      </rPr>
      <t xml:space="preserve"> of 1.</t>
    </r>
  </si>
  <si>
    <t>Use the Rank(number, array, 1) formula to easily get the rank order of the LDFs.</t>
  </si>
  <si>
    <t xml:space="preserve">C.I. Top (T) = </t>
  </si>
  <si>
    <t xml:space="preserve">C.I. Bot (T) = </t>
  </si>
  <si>
    <t>#AYs =</t>
  </si>
  <si>
    <t>RF Mack - Chain Ladder – 4</t>
  </si>
  <si>
    <t>RF Mack - Chain Ladder – 8</t>
  </si>
  <si>
    <r>
      <t>Create the summary table of information by calendar-year diagonal for diagonals with n</t>
    </r>
    <r>
      <rPr>
        <b/>
        <vertAlign val="subscript"/>
        <sz val="12"/>
        <color theme="1"/>
        <rFont val="Calibri"/>
        <family val="2"/>
      </rPr>
      <t>j</t>
    </r>
    <r>
      <rPr>
        <b/>
        <sz val="12"/>
        <color theme="1"/>
        <rFont val="Calibri"/>
        <family val="2"/>
      </rPr>
      <t>≥2.</t>
    </r>
  </si>
  <si>
    <t>Create the rank triangle showing Small and Large age-to-age factors.</t>
  </si>
  <si>
    <t>Given the following results for a reserve range analysis using the Mack method:</t>
  </si>
  <si>
    <t>Using the Mack methodology, we get the estimated reserve and the standard error of the estimate by accident year and for the overall reserve. We can use this to calculate a confidence interval for the overall reserve (part a), but we can’t directly calculate the confidence interval for each individual accident year to tie it to the overall confidence interval. 
We must do trial-and-error with the z-score(t) to get confidence intervals by accident year that reconcile to the overall confidence interval. Do this by testing different t values. You should also prepare for a question about the concept of why you need to allocate the confidence interval to the individual accident years.
A twist to this problem is to use the normal distribution instead, using the formula below:
The disadvantage of the normal distribution is that if the standard error of the reserve is large (s.e.(R) &gt; 50%), the lower limit of the confidence interval may be negative. In this case, use the lognormal distribution.</t>
  </si>
  <si>
    <t>The MSE includes both process variance (future random error) and parameter variance (estimation error). Look at pg. 115 in the Mack – Chain Ladder paper, which discusses this some more.
This is one of the most challenging types of problems on Exam 7. There are a lot of steps, and the key formulas are complicated. Don’t get too bogged down trying to memorize all the little subscripts and superscripts in the formulas. Rather, make sure you intuitively understand how to do each of the steps.</t>
  </si>
  <si>
    <r>
      <t>analysis along with the α</t>
    </r>
    <r>
      <rPr>
        <vertAlign val="subscript"/>
        <sz val="12"/>
        <color theme="1"/>
        <rFont val="Calibri"/>
        <family val="2"/>
      </rPr>
      <t>k</t>
    </r>
    <r>
      <rPr>
        <vertAlign val="superscript"/>
        <sz val="12"/>
        <color theme="1"/>
        <rFont val="Calibri"/>
        <family val="2"/>
      </rPr>
      <t>2</t>
    </r>
    <r>
      <rPr>
        <sz val="12"/>
        <color theme="1"/>
        <rFont val="Calibri"/>
        <family val="2"/>
      </rPr>
      <t xml:space="preserve"> values from the previous problem:</t>
    </r>
  </si>
  <si>
    <t>Notes:</t>
  </si>
  <si>
    <r>
      <t>•  (s.e.(</t>
    </r>
    <r>
      <rPr>
        <b/>
        <sz val="12"/>
        <color theme="1"/>
        <rFont val="Calibri"/>
        <family val="2"/>
      </rPr>
      <t>R</t>
    </r>
    <r>
      <rPr>
        <b/>
        <vertAlign val="subscript"/>
        <sz val="12"/>
        <color theme="1"/>
        <rFont val="Calibri"/>
        <family val="2"/>
      </rPr>
      <t>i</t>
    </r>
    <r>
      <rPr>
        <sz val="12"/>
        <color theme="1"/>
        <rFont val="Calibri"/>
        <family val="2"/>
      </rPr>
      <t>))</t>
    </r>
    <r>
      <rPr>
        <vertAlign val="superscript"/>
        <sz val="12"/>
        <color theme="1"/>
        <rFont val="Calibri"/>
        <family val="2"/>
      </rPr>
      <t>2</t>
    </r>
    <r>
      <rPr>
        <sz val="12"/>
        <color theme="1"/>
        <rFont val="Calibri"/>
        <family val="2"/>
      </rPr>
      <t xml:space="preserve"> = MSE(</t>
    </r>
    <r>
      <rPr>
        <b/>
        <sz val="12"/>
        <color theme="1"/>
        <rFont val="Calibri"/>
        <family val="2"/>
      </rPr>
      <t>Ri</t>
    </r>
    <r>
      <rPr>
        <sz val="12"/>
        <color theme="1"/>
        <rFont val="Calibri"/>
        <family val="2"/>
      </rPr>
      <t>) - Mack states this on pg. 115.</t>
    </r>
  </si>
  <si>
    <t>•  The first row, AY 2020, is already at ultimate, so there is no reserve and no variance of future losses.</t>
  </si>
  <si>
    <r>
      <t xml:space="preserve">It’s important to note that the MSE of the overall reserve estimate is </t>
    </r>
    <r>
      <rPr>
        <i/>
        <u/>
        <sz val="12"/>
        <color theme="1"/>
        <rFont val="Calibri"/>
        <family val="2"/>
      </rPr>
      <t>greater than</t>
    </r>
    <r>
      <rPr>
        <sz val="12"/>
        <color theme="1"/>
        <rFont val="Calibri"/>
        <family val="2"/>
      </rPr>
      <t xml:space="preserve"> the sum of the MSE of the individual accident years. 
This might be confusing at first glance because Mack assumes independence of losses between accident years. However, the reserve </t>
    </r>
    <r>
      <rPr>
        <i/>
        <u/>
        <sz val="12"/>
        <color theme="1"/>
        <rFont val="Calibri"/>
        <family val="2"/>
      </rPr>
      <t>estimates</t>
    </r>
    <r>
      <rPr>
        <sz val="12"/>
        <color theme="1"/>
        <rFont val="Calibri"/>
        <family val="2"/>
      </rPr>
      <t xml:space="preserve"> are not independent between accident years. This is because the same LDFs are used across accident years. Because of this, the loss reserve estimates by accident year are positively correlated and therefore the MSE for the overall reserve is greater than the sum of the MSE of the individual accident years. For more on this, look at pg. 120 in Mack – Chain Ladder.
This is why the MSE for the overall reserve is greater than the sum of the MSE of the individual accident years. For more on this, look at pg. 120 in Mack – Chain Ladder.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</si>
</sst>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43" formatCode="_(* #,##0.00_);_(* \(#,##0.00\);_(* &quot;-&quot;??_);_(@_)"/>
    <numFmt numFmtId="164" formatCode="_(&quot;$&quot;* #,##0_);_(&quot;$&quot;* \(#,##0\);_(&quot;$&quot;* &quot;-&quot;??_);_(@_)"/>
    <numFmt numFmtId="165" formatCode="0.000"/>
    <numFmt numFmtId="166" formatCode="_(* #,##0_);_(* \(#,##0\);_(* &quot;-&quot;???_);_(@_)"/>
    <numFmt numFmtId="167" formatCode="0.0"/>
    <numFmt numFmtId="168" formatCode="_(* #,##0_);_(* \(#,##0\);_(* &quot;-&quot;??_);_(@_)"/>
    <numFmt numFmtId="169" formatCode="#,##0.000"/>
    <numFmt numFmtId="170" formatCode="0.0000"/>
    <numFmt numFmtId="171" formatCode="_-* #,##0_-;\-* #,##0_-;_-* &quot;-&quot;??_-;_-@_-"/>
    <numFmt numFmtId="172" formatCode="#,##0.0\ ;&quot; (&quot;#,##0.0\);&quot; -&quot;#.0\ ;@\ "/>
    <numFmt numFmtId="173" formatCode="_-* #,##0.00_-;\-* #,##0.00_-;_-* &quot;-&quot;??_-;_-@_-"/>
    <numFmt numFmtId="174" formatCode="#,##0\ ;&quot; (&quot;#,##0\);&quot; -&quot;#\ ;@\ "/>
  </numFmts>
  <fonts count="35" x14ac:knownFonts="1">
    <font>
      <sz val="12"/>
      <color theme="1"/>
      <name val="Calibri"/>
      <family val="2"/>
      <scheme val="minor"/>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scheme val="minor"/>
    </font>
    <font>
      <b/>
      <sz val="14"/>
      <color theme="1"/>
      <name val="Calibri"/>
      <family val="2"/>
    </font>
    <font>
      <b/>
      <u/>
      <sz val="12"/>
      <color theme="1"/>
      <name val="Calibri"/>
      <family val="2"/>
    </font>
    <font>
      <sz val="11"/>
      <color theme="1"/>
      <name val="Calibri"/>
      <family val="2"/>
    </font>
    <font>
      <sz val="12"/>
      <color rgb="FF3F3F76"/>
      <name val="Calibri"/>
      <family val="2"/>
      <scheme val="minor"/>
    </font>
    <font>
      <sz val="12"/>
      <color rgb="FFFF0000"/>
      <name val="Calibri"/>
      <family val="2"/>
    </font>
    <font>
      <u/>
      <sz val="12"/>
      <color theme="1"/>
      <name val="Calibri"/>
      <family val="2"/>
    </font>
    <font>
      <sz val="12"/>
      <color rgb="FF000000"/>
      <name val="Calibri"/>
      <family val="2"/>
    </font>
    <font>
      <b/>
      <sz val="12"/>
      <color theme="1"/>
      <name val="Calibri"/>
      <family val="2"/>
    </font>
    <font>
      <b/>
      <sz val="12"/>
      <color rgb="FF000000"/>
      <name val="Calibri"/>
      <family val="2"/>
    </font>
    <font>
      <i/>
      <u/>
      <sz val="12"/>
      <color theme="1"/>
      <name val="Calibri"/>
      <family val="2"/>
    </font>
    <font>
      <b/>
      <vertAlign val="subscript"/>
      <sz val="12"/>
      <color rgb="FF000000"/>
      <name val="Calibri"/>
      <family val="2"/>
    </font>
    <font>
      <vertAlign val="superscript"/>
      <sz val="12"/>
      <color rgb="FF000000"/>
      <name val="Calibri"/>
      <family val="2"/>
    </font>
    <font>
      <sz val="12"/>
      <name val="Calibri"/>
      <family val="2"/>
    </font>
    <font>
      <vertAlign val="subscript"/>
      <sz val="12"/>
      <color rgb="FF000000"/>
      <name val="Calibri"/>
      <family val="2"/>
    </font>
    <font>
      <vertAlign val="subscript"/>
      <sz val="12"/>
      <color theme="1"/>
      <name val="Calibri"/>
      <family val="2"/>
    </font>
    <font>
      <u/>
      <sz val="14"/>
      <color theme="1"/>
      <name val="Calibri"/>
      <family val="2"/>
    </font>
    <font>
      <b/>
      <vertAlign val="subscript"/>
      <sz val="12"/>
      <color theme="1"/>
      <name val="Calibri"/>
      <family val="2"/>
    </font>
    <font>
      <vertAlign val="superscript"/>
      <sz val="12"/>
      <color theme="1"/>
      <name val="Calibri"/>
      <family val="2"/>
    </font>
    <font>
      <u/>
      <vertAlign val="subscript"/>
      <sz val="14"/>
      <color theme="1"/>
      <name val="Calibri"/>
      <family val="2"/>
    </font>
    <font>
      <u/>
      <vertAlign val="superscript"/>
      <sz val="14"/>
      <color theme="1"/>
      <name val="Calibri"/>
      <family val="2"/>
    </font>
    <font>
      <sz val="11"/>
      <color rgb="FF000000"/>
      <name val="Calibri"/>
      <family val="2"/>
    </font>
    <font>
      <sz val="10"/>
      <color rgb="FF000000"/>
      <name val="Tahoma"/>
      <family val="2"/>
    </font>
    <font>
      <b/>
      <sz val="10"/>
      <color rgb="FF000000"/>
      <name val="Tahoma"/>
      <family val="2"/>
    </font>
    <font>
      <sz val="10"/>
      <color rgb="FF000000"/>
      <name val="Calibri"/>
      <family val="2"/>
    </font>
    <font>
      <b/>
      <vertAlign val="superscript"/>
      <sz val="12"/>
      <color theme="1"/>
      <name val="Calibri"/>
      <family val="2"/>
    </font>
    <font>
      <b/>
      <i/>
      <u/>
      <sz val="12"/>
      <color theme="1"/>
      <name val="Calibri"/>
      <family val="2"/>
    </font>
    <font>
      <sz val="12"/>
      <color rgb="FF000000"/>
      <name val="Calibri"/>
      <family val="2"/>
      <scheme val="minor"/>
    </font>
    <font>
      <vertAlign val="superscript"/>
      <sz val="12"/>
      <color rgb="FF00000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FCC99"/>
      </patternFill>
    </fill>
    <fill>
      <patternFill patternType="solid">
        <fgColor theme="8" tint="0.59999389629810485"/>
        <bgColor indexed="64"/>
      </patternFill>
    </fill>
    <fill>
      <patternFill patternType="solid">
        <fgColor theme="0" tint="-0.14999847407452621"/>
        <bgColor indexed="64"/>
      </patternFill>
    </fill>
  </fills>
  <borders count="3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rgb="FF00000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5">
    <xf numFmtId="0" fontId="0" fillId="0" borderId="0"/>
    <xf numFmtId="44"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10" fillId="3" borderId="6" applyNumberFormat="0" applyAlignment="0" applyProtection="0"/>
  </cellStyleXfs>
  <cellXfs count="238">
    <xf numFmtId="0" fontId="0" fillId="0" borderId="0" xfId="0"/>
    <xf numFmtId="0" fontId="7" fillId="2" borderId="1" xfId="0" applyFont="1" applyFill="1" applyBorder="1"/>
    <xf numFmtId="0" fontId="7" fillId="0" borderId="0" xfId="0" applyFont="1"/>
    <xf numFmtId="0" fontId="8" fillId="0" borderId="0" xfId="0" applyFont="1"/>
    <xf numFmtId="0" fontId="9" fillId="0" borderId="0" xfId="0" applyFont="1"/>
    <xf numFmtId="2" fontId="11" fillId="2" borderId="1" xfId="0" applyNumberFormat="1" applyFont="1" applyFill="1" applyBorder="1" applyAlignment="1">
      <alignment horizontal="left"/>
    </xf>
    <xf numFmtId="0" fontId="13" fillId="2" borderId="0" xfId="0" applyFont="1" applyFill="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3" fontId="13" fillId="0" borderId="0" xfId="0" applyNumberFormat="1" applyFont="1" applyAlignment="1">
      <alignment horizontal="center" vertical="center" wrapText="1"/>
    </xf>
    <xf numFmtId="0" fontId="14" fillId="0" borderId="0" xfId="0" applyFont="1"/>
    <xf numFmtId="2" fontId="13" fillId="0" borderId="0" xfId="0" applyNumberFormat="1" applyFont="1" applyAlignment="1">
      <alignment horizontal="center" vertical="center" wrapText="1"/>
    </xf>
    <xf numFmtId="0" fontId="13" fillId="0" borderId="0" xfId="0" applyFont="1" applyAlignment="1">
      <alignment horizontal="center" vertical="center" wrapText="1"/>
    </xf>
    <xf numFmtId="169" fontId="13" fillId="0" borderId="13" xfId="0" applyNumberFormat="1" applyFont="1" applyBorder="1" applyAlignment="1">
      <alignment horizontal="center" vertical="center" wrapText="1"/>
    </xf>
    <xf numFmtId="0" fontId="12" fillId="0" borderId="0" xfId="0" applyFont="1"/>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8" xfId="0" applyFont="1" applyBorder="1" applyAlignment="1">
      <alignment horizontal="center" vertical="center" wrapText="1"/>
    </xf>
    <xf numFmtId="0" fontId="22" fillId="0" borderId="0" xfId="0" applyFont="1"/>
    <xf numFmtId="174" fontId="19" fillId="0" borderId="0" xfId="4" applyNumberFormat="1" applyFont="1" applyFill="1" applyBorder="1" applyAlignment="1" applyProtection="1">
      <alignment horizontal="right"/>
    </xf>
    <xf numFmtId="0" fontId="12" fillId="0" borderId="0" xfId="0" applyFont="1" applyAlignment="1">
      <alignment horizontal="center"/>
    </xf>
    <xf numFmtId="0" fontId="13" fillId="2" borderId="2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0" xfId="0" applyFont="1" applyFill="1" applyBorder="1" applyAlignment="1">
      <alignment horizontal="center" vertical="center" wrapText="1"/>
    </xf>
    <xf numFmtId="3" fontId="13" fillId="2" borderId="21" xfId="0" applyNumberFormat="1" applyFont="1" applyFill="1" applyBorder="1" applyAlignment="1">
      <alignment horizontal="center" vertical="center" wrapText="1"/>
    </xf>
    <xf numFmtId="3" fontId="13" fillId="2" borderId="18" xfId="0" applyNumberFormat="1" applyFont="1" applyFill="1" applyBorder="1" applyAlignment="1">
      <alignment horizontal="center" vertical="center" wrapText="1"/>
    </xf>
    <xf numFmtId="3" fontId="13" fillId="2" borderId="13" xfId="0" applyNumberFormat="1" applyFont="1" applyFill="1" applyBorder="1" applyAlignment="1">
      <alignment horizontal="center" vertical="center" wrapText="1"/>
    </xf>
    <xf numFmtId="3" fontId="13" fillId="2" borderId="9" xfId="0" applyNumberFormat="1" applyFont="1" applyFill="1" applyBorder="1" applyAlignment="1">
      <alignment horizontal="center" vertical="center" wrapText="1"/>
    </xf>
    <xf numFmtId="3" fontId="13" fillId="2" borderId="12" xfId="0" applyNumberFormat="1"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12" xfId="0" applyFont="1" applyFill="1" applyBorder="1" applyAlignment="1">
      <alignment horizontal="center" vertical="center" wrapText="1"/>
    </xf>
    <xf numFmtId="2" fontId="13" fillId="2" borderId="21" xfId="0" applyNumberFormat="1" applyFont="1" applyFill="1" applyBorder="1" applyAlignment="1">
      <alignment horizontal="center" vertical="center" wrapText="1"/>
    </xf>
    <xf numFmtId="2" fontId="13" fillId="2" borderId="25" xfId="0" applyNumberFormat="1"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18" xfId="0" applyFont="1" applyFill="1" applyBorder="1" applyAlignment="1">
      <alignment horizontal="center" vertical="center" wrapText="1"/>
    </xf>
    <xf numFmtId="2" fontId="13" fillId="2" borderId="13" xfId="0" applyNumberFormat="1" applyFont="1" applyFill="1" applyBorder="1" applyAlignment="1">
      <alignment horizontal="center" vertical="center" wrapText="1"/>
    </xf>
    <xf numFmtId="2" fontId="13" fillId="2" borderId="0" xfId="0" applyNumberFormat="1" applyFont="1" applyFill="1" applyAlignment="1">
      <alignment horizontal="center" vertical="center" wrapText="1"/>
    </xf>
    <xf numFmtId="0" fontId="13" fillId="2" borderId="9" xfId="0" applyFont="1" applyFill="1" applyBorder="1" applyAlignment="1">
      <alignment horizontal="center" vertical="center" wrapText="1"/>
    </xf>
    <xf numFmtId="2" fontId="13" fillId="2" borderId="12" xfId="0" applyNumberFormat="1" applyFont="1" applyFill="1" applyBorder="1" applyAlignment="1">
      <alignment horizontal="center" vertical="center" wrapText="1"/>
    </xf>
    <xf numFmtId="2" fontId="13" fillId="2" borderId="8" xfId="0" applyNumberFormat="1"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4" fillId="0" borderId="0" xfId="0" applyFont="1" applyAlignment="1">
      <alignment horizontal="right"/>
    </xf>
    <xf numFmtId="0" fontId="13" fillId="2" borderId="11" xfId="0" applyFont="1" applyFill="1" applyBorder="1" applyAlignment="1">
      <alignment horizontal="center" wrapText="1"/>
    </xf>
    <xf numFmtId="3" fontId="13" fillId="2" borderId="25" xfId="0" applyNumberFormat="1" applyFont="1" applyFill="1" applyBorder="1" applyAlignment="1">
      <alignment horizontal="center" vertical="center" wrapText="1"/>
    </xf>
    <xf numFmtId="3" fontId="13" fillId="2" borderId="0" xfId="0" applyNumberFormat="1" applyFont="1" applyFill="1" applyAlignment="1">
      <alignment horizontal="center" vertical="center" wrapText="1"/>
    </xf>
    <xf numFmtId="0" fontId="13" fillId="2" borderId="12" xfId="0" applyFont="1" applyFill="1" applyBorder="1" applyAlignment="1">
      <alignment horizontal="center" wrapText="1"/>
    </xf>
    <xf numFmtId="0" fontId="13" fillId="2" borderId="8" xfId="0" applyFont="1" applyFill="1" applyBorder="1" applyAlignment="1">
      <alignment horizontal="center" wrapText="1"/>
    </xf>
    <xf numFmtId="0" fontId="13" fillId="2" borderId="7" xfId="0" applyFont="1" applyFill="1" applyBorder="1" applyAlignment="1">
      <alignment horizontal="center" wrapText="1"/>
    </xf>
    <xf numFmtId="0" fontId="12" fillId="2" borderId="21" xfId="0" applyFont="1" applyFill="1" applyBorder="1" applyAlignment="1">
      <alignment horizontal="center"/>
    </xf>
    <xf numFmtId="0" fontId="12" fillId="2" borderId="25" xfId="0" applyFont="1" applyFill="1" applyBorder="1" applyAlignment="1">
      <alignment horizontal="center"/>
    </xf>
    <xf numFmtId="0" fontId="13" fillId="2" borderId="19" xfId="0"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4" fontId="13" fillId="2" borderId="23" xfId="0" applyNumberFormat="1" applyFont="1" applyFill="1" applyBorder="1" applyAlignment="1">
      <alignment horizontal="center" vertical="center" wrapText="1"/>
    </xf>
    <xf numFmtId="4" fontId="13" fillId="2" borderId="24" xfId="0" applyNumberFormat="1" applyFont="1" applyFill="1" applyBorder="1" applyAlignment="1">
      <alignment horizontal="center" vertical="center" wrapText="1"/>
    </xf>
    <xf numFmtId="3" fontId="13" fillId="2" borderId="20" xfId="0" applyNumberFormat="1" applyFont="1" applyFill="1" applyBorder="1" applyAlignment="1">
      <alignment horizontal="center" vertical="center" wrapText="1"/>
    </xf>
    <xf numFmtId="3" fontId="13" fillId="2" borderId="10" xfId="0" applyNumberFormat="1" applyFont="1" applyFill="1" applyBorder="1" applyAlignment="1">
      <alignment horizontal="center" vertical="center" wrapText="1"/>
    </xf>
    <xf numFmtId="3" fontId="13" fillId="2" borderId="11" xfId="0" applyNumberFormat="1" applyFont="1" applyFill="1" applyBorder="1" applyAlignment="1">
      <alignment horizontal="center" vertical="center" wrapText="1"/>
    </xf>
    <xf numFmtId="2" fontId="19" fillId="2" borderId="21" xfId="0" applyNumberFormat="1" applyFont="1" applyFill="1" applyBorder="1" applyAlignment="1">
      <alignment horizontal="center" vertical="center" wrapText="1"/>
    </xf>
    <xf numFmtId="2" fontId="19" fillId="2" borderId="25" xfId="0" applyNumberFormat="1" applyFont="1" applyFill="1" applyBorder="1" applyAlignment="1">
      <alignment horizontal="center" vertical="center" wrapText="1"/>
    </xf>
    <xf numFmtId="2" fontId="19" fillId="2" borderId="18" xfId="0" applyNumberFormat="1" applyFont="1" applyFill="1" applyBorder="1" applyAlignment="1">
      <alignment horizontal="center" vertical="center" wrapText="1"/>
    </xf>
    <xf numFmtId="2" fontId="19" fillId="2" borderId="13" xfId="0" applyNumberFormat="1" applyFont="1" applyFill="1" applyBorder="1" applyAlignment="1">
      <alignment horizontal="center" vertical="center" wrapText="1"/>
    </xf>
    <xf numFmtId="2" fontId="19" fillId="2" borderId="0" xfId="0" applyNumberFormat="1" applyFont="1" applyFill="1" applyAlignment="1">
      <alignment horizontal="center" vertical="center" wrapText="1"/>
    </xf>
    <xf numFmtId="2" fontId="19" fillId="2" borderId="9" xfId="0" applyNumberFormat="1" applyFont="1" applyFill="1" applyBorder="1" applyAlignment="1">
      <alignment horizontal="center" vertical="center" wrapText="1"/>
    </xf>
    <xf numFmtId="2" fontId="19" fillId="2" borderId="12" xfId="0" applyNumberFormat="1" applyFont="1" applyFill="1" applyBorder="1" applyAlignment="1">
      <alignment horizontal="center" vertical="center" wrapText="1"/>
    </xf>
    <xf numFmtId="2" fontId="19" fillId="2" borderId="8" xfId="0" applyNumberFormat="1" applyFont="1" applyFill="1" applyBorder="1" applyAlignment="1">
      <alignment horizontal="center" vertical="center" wrapText="1"/>
    </xf>
    <xf numFmtId="2" fontId="19" fillId="2" borderId="7" xfId="0" applyNumberFormat="1" applyFont="1" applyFill="1" applyBorder="1" applyAlignment="1">
      <alignment horizontal="center" vertical="center" wrapText="1"/>
    </xf>
    <xf numFmtId="3" fontId="13" fillId="2" borderId="22" xfId="0" applyNumberFormat="1" applyFont="1" applyFill="1" applyBorder="1" applyAlignment="1">
      <alignment horizontal="center" vertical="center" wrapText="1"/>
    </xf>
    <xf numFmtId="3" fontId="13" fillId="2" borderId="23" xfId="0" applyNumberFormat="1" applyFont="1" applyFill="1" applyBorder="1" applyAlignment="1">
      <alignment horizontal="center" vertical="center" wrapText="1"/>
    </xf>
    <xf numFmtId="3" fontId="13" fillId="2" borderId="24" xfId="0" applyNumberFormat="1" applyFont="1" applyFill="1" applyBorder="1" applyAlignment="1">
      <alignment horizontal="center" vertical="center" wrapText="1"/>
    </xf>
    <xf numFmtId="3" fontId="13" fillId="2" borderId="8" xfId="0" applyNumberFormat="1" applyFont="1" applyFill="1" applyBorder="1" applyAlignment="1">
      <alignment horizontal="center" vertical="center" wrapText="1"/>
    </xf>
    <xf numFmtId="3" fontId="13" fillId="2" borderId="7" xfId="0" applyNumberFormat="1" applyFont="1" applyFill="1" applyBorder="1" applyAlignment="1">
      <alignment horizontal="center" vertical="center" wrapText="1"/>
    </xf>
    <xf numFmtId="0" fontId="5" fillId="0" borderId="0" xfId="0" applyFont="1"/>
    <xf numFmtId="0" fontId="5" fillId="0" borderId="0" xfId="0" applyFont="1" applyAlignment="1">
      <alignment horizontal="center"/>
    </xf>
    <xf numFmtId="0" fontId="5" fillId="0" borderId="26" xfId="0" applyFont="1" applyBorder="1"/>
    <xf numFmtId="2" fontId="5" fillId="0" borderId="27" xfId="0" applyNumberFormat="1" applyFont="1" applyBorder="1" applyAlignment="1">
      <alignment horizontal="center"/>
    </xf>
    <xf numFmtId="0" fontId="15" fillId="0" borderId="0" xfId="0" applyFont="1"/>
    <xf numFmtId="0" fontId="5" fillId="0" borderId="28" xfId="0" applyFont="1" applyBorder="1" applyAlignment="1">
      <alignment horizontal="center"/>
    </xf>
    <xf numFmtId="0" fontId="5" fillId="0" borderId="9" xfId="0" applyFont="1" applyBorder="1" applyAlignment="1">
      <alignment horizontal="center"/>
    </xf>
    <xf numFmtId="0" fontId="5" fillId="2" borderId="0" xfId="0" applyFont="1" applyFill="1"/>
    <xf numFmtId="0" fontId="5" fillId="2" borderId="2" xfId="0" applyFont="1" applyFill="1" applyBorder="1"/>
    <xf numFmtId="2" fontId="5" fillId="2" borderId="1" xfId="0" applyNumberFormat="1" applyFont="1" applyFill="1" applyBorder="1" applyAlignment="1">
      <alignment horizontal="left"/>
    </xf>
    <xf numFmtId="0" fontId="5" fillId="2" borderId="21" xfId="0" applyFont="1" applyFill="1" applyBorder="1" applyAlignment="1">
      <alignment horizontal="center"/>
    </xf>
    <xf numFmtId="0" fontId="5" fillId="2" borderId="18" xfId="0" applyFont="1" applyFill="1" applyBorder="1" applyAlignment="1">
      <alignment horizontal="center"/>
    </xf>
    <xf numFmtId="0" fontId="5" fillId="2" borderId="3" xfId="0" applyFont="1" applyFill="1" applyBorder="1"/>
    <xf numFmtId="0" fontId="5" fillId="2" borderId="4" xfId="0" applyFont="1" applyFill="1" applyBorder="1"/>
    <xf numFmtId="164" fontId="5" fillId="2" borderId="4" xfId="1" applyNumberFormat="1" applyFont="1" applyFill="1" applyBorder="1"/>
    <xf numFmtId="0" fontId="5" fillId="2" borderId="5" xfId="0" applyFont="1" applyFill="1" applyBorder="1"/>
    <xf numFmtId="165" fontId="5" fillId="0" borderId="0" xfId="0" applyNumberFormat="1" applyFont="1"/>
    <xf numFmtId="0" fontId="5" fillId="0" borderId="7" xfId="0" applyFont="1" applyBorder="1" applyAlignment="1">
      <alignment horizontal="center"/>
    </xf>
    <xf numFmtId="0" fontId="5" fillId="0" borderId="8" xfId="0" applyFont="1" applyBorder="1" applyAlignment="1">
      <alignment horizontal="center"/>
    </xf>
    <xf numFmtId="166" fontId="5" fillId="0" borderId="9" xfId="0" applyNumberFormat="1" applyFont="1" applyBorder="1"/>
    <xf numFmtId="166" fontId="5" fillId="0" borderId="0" xfId="0" applyNumberFormat="1" applyFont="1"/>
    <xf numFmtId="0" fontId="5" fillId="0" borderId="9" xfId="0" applyFont="1" applyBorder="1"/>
    <xf numFmtId="2" fontId="5" fillId="0" borderId="0" xfId="0" applyNumberFormat="1" applyFont="1"/>
    <xf numFmtId="0" fontId="5" fillId="0" borderId="8" xfId="0" quotePrefix="1" applyFont="1" applyBorder="1" applyAlignment="1">
      <alignment horizontal="center"/>
    </xf>
    <xf numFmtId="0" fontId="27" fillId="0" borderId="0" xfId="0" applyFont="1" applyAlignment="1">
      <alignment horizontal="center" vertical="center" wrapText="1"/>
    </xf>
    <xf numFmtId="2" fontId="5" fillId="0" borderId="0" xfId="2" applyNumberFormat="1" applyFont="1" applyAlignment="1">
      <alignment horizontal="center"/>
    </xf>
    <xf numFmtId="0" fontId="5" fillId="2" borderId="0" xfId="0" quotePrefix="1" applyFont="1" applyFill="1"/>
    <xf numFmtId="170" fontId="5" fillId="0" borderId="0" xfId="0" applyNumberFormat="1" applyFont="1"/>
    <xf numFmtId="0" fontId="15" fillId="0" borderId="0" xfId="0" applyFont="1" applyAlignment="1">
      <alignment horizontal="right"/>
    </xf>
    <xf numFmtId="0" fontId="5" fillId="2" borderId="20" xfId="0" applyFont="1" applyFill="1" applyBorder="1"/>
    <xf numFmtId="0" fontId="5" fillId="0" borderId="7" xfId="0" applyFont="1" applyBorder="1"/>
    <xf numFmtId="16" fontId="5" fillId="0" borderId="8" xfId="0" quotePrefix="1" applyNumberFormat="1" applyFont="1" applyBorder="1" applyAlignment="1">
      <alignment horizontal="center"/>
    </xf>
    <xf numFmtId="171" fontId="5" fillId="0" borderId="0" xfId="2" applyNumberFormat="1" applyFont="1"/>
    <xf numFmtId="167" fontId="5" fillId="0" borderId="0" xfId="0" applyNumberFormat="1" applyFont="1"/>
    <xf numFmtId="0" fontId="5" fillId="0" borderId="14" xfId="0" applyFont="1" applyBorder="1" applyAlignment="1">
      <alignment horizontal="center"/>
    </xf>
    <xf numFmtId="171" fontId="5" fillId="0" borderId="0" xfId="0" applyNumberFormat="1" applyFont="1"/>
    <xf numFmtId="171" fontId="5" fillId="0" borderId="15" xfId="2" applyNumberFormat="1" applyFont="1" applyBorder="1"/>
    <xf numFmtId="9" fontId="5" fillId="0" borderId="0" xfId="3" applyFont="1" applyBorder="1"/>
    <xf numFmtId="171" fontId="5" fillId="0" borderId="8" xfId="0" applyNumberFormat="1" applyFont="1" applyBorder="1"/>
    <xf numFmtId="171" fontId="5" fillId="0" borderId="8" xfId="2" applyNumberFormat="1" applyFont="1" applyBorder="1"/>
    <xf numFmtId="9" fontId="5" fillId="0" borderId="8" xfId="3" applyFont="1" applyBorder="1"/>
    <xf numFmtId="171" fontId="5" fillId="0" borderId="16" xfId="2" applyNumberFormat="1" applyFont="1" applyBorder="1"/>
    <xf numFmtId="9" fontId="5" fillId="0" borderId="0" xfId="3" applyFont="1"/>
    <xf numFmtId="173" fontId="5" fillId="0" borderId="8" xfId="0" applyNumberFormat="1" applyFont="1" applyBorder="1"/>
    <xf numFmtId="173" fontId="5" fillId="0" borderId="0" xfId="0" applyNumberFormat="1" applyFont="1"/>
    <xf numFmtId="171" fontId="14" fillId="0" borderId="0" xfId="0" applyNumberFormat="1" applyFont="1"/>
    <xf numFmtId="0" fontId="5" fillId="2" borderId="25" xfId="0" applyFont="1" applyFill="1" applyBorder="1" applyAlignment="1">
      <alignment horizontal="center"/>
    </xf>
    <xf numFmtId="0" fontId="5" fillId="0" borderId="0" xfId="0" quotePrefix="1" applyFont="1"/>
    <xf numFmtId="1" fontId="5" fillId="0" borderId="0" xfId="0" applyNumberFormat="1" applyFont="1"/>
    <xf numFmtId="0" fontId="5" fillId="0" borderId="8" xfId="0" applyFont="1" applyBorder="1"/>
    <xf numFmtId="171" fontId="5" fillId="0" borderId="9" xfId="2" applyNumberFormat="1" applyFont="1" applyBorder="1"/>
    <xf numFmtId="171" fontId="5" fillId="0" borderId="9" xfId="0" applyNumberFormat="1" applyFont="1" applyBorder="1"/>
    <xf numFmtId="0" fontId="5" fillId="2" borderId="21" xfId="0" applyFont="1" applyFill="1" applyBorder="1"/>
    <xf numFmtId="0" fontId="5" fillId="2" borderId="25" xfId="0" applyFont="1" applyFill="1" applyBorder="1"/>
    <xf numFmtId="0" fontId="5" fillId="2" borderId="18" xfId="0" applyFont="1" applyFill="1" applyBorder="1"/>
    <xf numFmtId="0" fontId="5" fillId="2" borderId="0" xfId="0" applyFont="1" applyFill="1" applyAlignment="1">
      <alignment horizontal="left"/>
    </xf>
    <xf numFmtId="3" fontId="5" fillId="0" borderId="0" xfId="0" applyNumberFormat="1" applyFont="1"/>
    <xf numFmtId="43" fontId="5" fillId="0" borderId="0" xfId="0" applyNumberFormat="1" applyFont="1"/>
    <xf numFmtId="0" fontId="13" fillId="0" borderId="8" xfId="0" applyFont="1" applyBorder="1" applyAlignment="1">
      <alignment horizontal="center" wrapText="1"/>
    </xf>
    <xf numFmtId="165" fontId="5" fillId="0" borderId="27" xfId="2" applyNumberFormat="1" applyFont="1" applyBorder="1" applyAlignment="1">
      <alignment horizontal="center"/>
    </xf>
    <xf numFmtId="2" fontId="5" fillId="0" borderId="0" xfId="0" applyNumberFormat="1" applyFont="1" applyAlignment="1">
      <alignment horizontal="center"/>
    </xf>
    <xf numFmtId="0" fontId="5" fillId="0" borderId="7" xfId="0" quotePrefix="1" applyFont="1" applyBorder="1" applyAlignment="1">
      <alignment horizontal="center"/>
    </xf>
    <xf numFmtId="174" fontId="19" fillId="0" borderId="9" xfId="4" applyNumberFormat="1" applyFont="1" applyFill="1" applyBorder="1" applyAlignment="1" applyProtection="1">
      <alignment horizontal="right"/>
    </xf>
    <xf numFmtId="0" fontId="5" fillId="0" borderId="26" xfId="0" applyFont="1" applyBorder="1" applyAlignment="1">
      <alignment horizontal="center"/>
    </xf>
    <xf numFmtId="165" fontId="5" fillId="0" borderId="27" xfId="0" applyNumberFormat="1" applyFont="1" applyBorder="1" applyAlignment="1">
      <alignment horizontal="center"/>
    </xf>
    <xf numFmtId="0" fontId="5" fillId="0" borderId="11" xfId="0" applyFont="1" applyBorder="1" applyAlignment="1">
      <alignment horizontal="center"/>
    </xf>
    <xf numFmtId="165" fontId="5" fillId="0" borderId="10" xfId="0" applyNumberFormat="1" applyFont="1" applyBorder="1" applyAlignment="1">
      <alignment horizontal="center"/>
    </xf>
    <xf numFmtId="165" fontId="5" fillId="0" borderId="8" xfId="0" applyNumberFormat="1" applyFont="1" applyBorder="1" applyAlignment="1">
      <alignment horizontal="center"/>
    </xf>
    <xf numFmtId="2" fontId="13" fillId="2" borderId="18" xfId="0" applyNumberFormat="1" applyFont="1" applyFill="1" applyBorder="1" applyAlignment="1">
      <alignment horizontal="center" vertical="center" wrapText="1"/>
    </xf>
    <xf numFmtId="2" fontId="13" fillId="2" borderId="9" xfId="0" applyNumberFormat="1" applyFont="1" applyFill="1" applyBorder="1" applyAlignment="1">
      <alignment horizontal="center" vertical="center" wrapText="1"/>
    </xf>
    <xf numFmtId="2" fontId="13" fillId="2" borderId="7" xfId="0" applyNumberFormat="1" applyFont="1" applyFill="1" applyBorder="1" applyAlignment="1">
      <alignment horizontal="center" vertical="center" wrapText="1"/>
    </xf>
    <xf numFmtId="2" fontId="13" fillId="0" borderId="8" xfId="0" applyNumberFormat="1" applyFont="1" applyBorder="1" applyAlignment="1">
      <alignment horizontal="center" vertical="center" wrapText="1"/>
    </xf>
    <xf numFmtId="165" fontId="5" fillId="0" borderId="30" xfId="0" applyNumberFormat="1" applyFont="1" applyBorder="1" applyAlignment="1">
      <alignment horizontal="center"/>
    </xf>
    <xf numFmtId="165" fontId="5" fillId="0" borderId="5" xfId="0" applyNumberFormat="1" applyFont="1" applyBorder="1" applyAlignment="1">
      <alignment horizontal="center"/>
    </xf>
    <xf numFmtId="170" fontId="5" fillId="0" borderId="27" xfId="0" applyNumberFormat="1" applyFont="1" applyBorder="1" applyAlignment="1">
      <alignment horizontal="center"/>
    </xf>
    <xf numFmtId="1" fontId="5" fillId="0" borderId="27" xfId="0" applyNumberFormat="1" applyFont="1" applyBorder="1" applyAlignment="1">
      <alignment horizontal="center"/>
    </xf>
    <xf numFmtId="0" fontId="13" fillId="0" borderId="0" xfId="0" applyFont="1"/>
    <xf numFmtId="0" fontId="4" fillId="0" borderId="8" xfId="0" applyFont="1" applyBorder="1" applyAlignment="1">
      <alignment horizontal="center"/>
    </xf>
    <xf numFmtId="0" fontId="4" fillId="0" borderId="0" xfId="0" applyFont="1" applyAlignment="1">
      <alignment vertical="top" wrapText="1"/>
    </xf>
    <xf numFmtId="171" fontId="5" fillId="0" borderId="0" xfId="2" applyNumberFormat="1" applyFont="1" applyBorder="1"/>
    <xf numFmtId="0" fontId="4" fillId="0" borderId="14" xfId="0" applyFont="1" applyBorder="1" applyAlignment="1">
      <alignment horizontal="center"/>
    </xf>
    <xf numFmtId="171" fontId="5" fillId="0" borderId="15" xfId="2" applyNumberFormat="1" applyFont="1" applyBorder="1" applyAlignment="1">
      <alignment horizontal="center"/>
    </xf>
    <xf numFmtId="171" fontId="5" fillId="0" borderId="17" xfId="2" applyNumberFormat="1" applyFont="1" applyBorder="1" applyAlignment="1">
      <alignment horizontal="center"/>
    </xf>
    <xf numFmtId="171" fontId="5" fillId="0" borderId="16" xfId="2" applyNumberFormat="1" applyFont="1" applyBorder="1" applyAlignment="1">
      <alignment horizontal="center"/>
    </xf>
    <xf numFmtId="0" fontId="4" fillId="0" borderId="0" xfId="0" applyFont="1"/>
    <xf numFmtId="1" fontId="5" fillId="0" borderId="0" xfId="0" applyNumberFormat="1" applyFont="1" applyAlignment="1">
      <alignment horizontal="center"/>
    </xf>
    <xf numFmtId="167" fontId="5" fillId="0" borderId="0" xfId="0" applyNumberFormat="1" applyFont="1" applyAlignment="1">
      <alignment horizontal="center"/>
    </xf>
    <xf numFmtId="165" fontId="4" fillId="0" borderId="0" xfId="0" applyNumberFormat="1" applyFont="1"/>
    <xf numFmtId="0" fontId="14" fillId="0" borderId="0" xfId="0" applyFont="1" applyAlignment="1">
      <alignment vertical="top"/>
    </xf>
    <xf numFmtId="0" fontId="5" fillId="0" borderId="29" xfId="0" applyFont="1" applyBorder="1"/>
    <xf numFmtId="168" fontId="5" fillId="0" borderId="30" xfId="2" applyNumberFormat="1" applyFont="1" applyBorder="1"/>
    <xf numFmtId="0" fontId="5" fillId="0" borderId="3" xfId="0" applyFont="1" applyBorder="1"/>
    <xf numFmtId="168" fontId="5" fillId="0" borderId="5" xfId="2" applyNumberFormat="1" applyFont="1" applyBorder="1"/>
    <xf numFmtId="0" fontId="3" fillId="0" borderId="0" xfId="0" applyFont="1"/>
    <xf numFmtId="0" fontId="3" fillId="0" borderId="0" xfId="0" applyFont="1" applyAlignment="1">
      <alignment horizontal="center"/>
    </xf>
    <xf numFmtId="0" fontId="3" fillId="0" borderId="26" xfId="0" applyFont="1" applyBorder="1" applyAlignment="1">
      <alignment horizontal="center"/>
    </xf>
    <xf numFmtId="0" fontId="33" fillId="0" borderId="8" xfId="0" applyFont="1" applyBorder="1" applyAlignment="1">
      <alignment horizontal="center" wrapText="1"/>
    </xf>
    <xf numFmtId="169" fontId="13" fillId="0" borderId="12" xfId="0" applyNumberFormat="1" applyFont="1" applyBorder="1" applyAlignment="1">
      <alignment horizontal="center" vertical="center" wrapText="1"/>
    </xf>
    <xf numFmtId="3" fontId="13" fillId="0" borderId="13" xfId="0" applyNumberFormat="1" applyFont="1" applyBorder="1" applyAlignment="1">
      <alignment horizontal="center" vertical="center" wrapText="1"/>
    </xf>
    <xf numFmtId="3" fontId="13" fillId="0" borderId="15" xfId="0" applyNumberFormat="1" applyFont="1" applyBorder="1" applyAlignment="1">
      <alignment horizontal="center" vertical="center" wrapText="1"/>
    </xf>
    <xf numFmtId="3" fontId="13" fillId="0" borderId="17" xfId="0" applyNumberFormat="1" applyFont="1" applyBorder="1" applyAlignment="1">
      <alignment horizontal="center" vertical="center" wrapText="1"/>
    </xf>
    <xf numFmtId="0" fontId="3" fillId="4" borderId="27" xfId="0" applyFont="1" applyFill="1" applyBorder="1" applyAlignment="1">
      <alignment horizontal="center"/>
    </xf>
    <xf numFmtId="2" fontId="3" fillId="0" borderId="0" xfId="0" applyNumberFormat="1" applyFont="1" applyAlignment="1">
      <alignment horizontal="center"/>
    </xf>
    <xf numFmtId="3" fontId="3" fillId="0" borderId="16" xfId="0" applyNumberFormat="1" applyFont="1" applyBorder="1" applyAlignment="1">
      <alignment horizontal="center"/>
    </xf>
    <xf numFmtId="0" fontId="3" fillId="0" borderId="8" xfId="0" quotePrefix="1" applyFont="1" applyBorder="1" applyAlignment="1">
      <alignment horizontal="center"/>
    </xf>
    <xf numFmtId="165" fontId="5" fillId="0" borderId="0" xfId="0" applyNumberFormat="1" applyFont="1" applyAlignment="1">
      <alignment horizontal="center"/>
    </xf>
    <xf numFmtId="0" fontId="3" fillId="0" borderId="8" xfId="0" applyFont="1" applyBorder="1" applyAlignment="1">
      <alignment horizontal="center"/>
    </xf>
    <xf numFmtId="37" fontId="5" fillId="0" borderId="0" xfId="2" applyNumberFormat="1" applyFont="1" applyAlignment="1">
      <alignment horizontal="center"/>
    </xf>
    <xf numFmtId="37" fontId="5" fillId="0" borderId="7" xfId="2" applyNumberFormat="1" applyFont="1" applyBorder="1" applyAlignment="1">
      <alignment horizontal="center"/>
    </xf>
    <xf numFmtId="172" fontId="4" fillId="4" borderId="0" xfId="4" applyNumberFormat="1" applyFont="1" applyFill="1" applyBorder="1" applyAlignment="1" applyProtection="1">
      <alignment horizontal="center"/>
    </xf>
    <xf numFmtId="0" fontId="3" fillId="0" borderId="9" xfId="0" applyFont="1" applyBorder="1" applyAlignment="1">
      <alignment horizontal="center"/>
    </xf>
    <xf numFmtId="0" fontId="3" fillId="0" borderId="0" xfId="0" applyFont="1" applyAlignment="1">
      <alignment horizontal="left" indent="1"/>
    </xf>
    <xf numFmtId="0" fontId="4" fillId="0" borderId="0" xfId="0" applyFont="1" applyAlignment="1">
      <alignment horizontal="left" indent="1"/>
    </xf>
    <xf numFmtId="0" fontId="5" fillId="5" borderId="0" xfId="0" applyFont="1" applyFill="1"/>
    <xf numFmtId="0" fontId="5" fillId="5" borderId="9" xfId="0" applyFont="1" applyFill="1" applyBorder="1"/>
    <xf numFmtId="0" fontId="3" fillId="0" borderId="18" xfId="0" applyFont="1" applyBorder="1" applyAlignment="1">
      <alignment horizontal="center"/>
    </xf>
    <xf numFmtId="0" fontId="4" fillId="0" borderId="9" xfId="0" applyFont="1" applyBorder="1"/>
    <xf numFmtId="0" fontId="15" fillId="0" borderId="0" xfId="0" applyFont="1" applyAlignment="1">
      <alignment horizontal="left" vertical="center" wrapText="1"/>
    </xf>
    <xf numFmtId="0" fontId="3" fillId="2" borderId="0" xfId="0" quotePrefix="1" applyFont="1" applyFill="1"/>
    <xf numFmtId="0" fontId="3" fillId="0" borderId="7" xfId="0" applyFont="1" applyBorder="1" applyAlignment="1">
      <alignment horizontal="center"/>
    </xf>
    <xf numFmtId="0" fontId="3" fillId="0" borderId="29" xfId="0" applyFont="1" applyBorder="1"/>
    <xf numFmtId="0" fontId="3" fillId="0" borderId="3" xfId="0" applyFont="1" applyBorder="1"/>
    <xf numFmtId="170" fontId="5" fillId="0" borderId="0" xfId="0" applyNumberFormat="1" applyFont="1" applyAlignment="1">
      <alignment horizontal="center"/>
    </xf>
    <xf numFmtId="0" fontId="2" fillId="0" borderId="0" xfId="0" applyFont="1"/>
    <xf numFmtId="0" fontId="5" fillId="0" borderId="0" xfId="0" applyFont="1" applyAlignment="1">
      <alignment horizontal="left" vertical="top" wrapText="1"/>
    </xf>
    <xf numFmtId="0" fontId="12" fillId="0" borderId="0" xfId="0" applyFont="1" applyAlignment="1">
      <alignment horizontal="center"/>
    </xf>
    <xf numFmtId="0" fontId="5" fillId="0" borderId="0" xfId="0" applyFont="1" applyAlignment="1">
      <alignment horizontal="center" wrapText="1"/>
    </xf>
    <xf numFmtId="0" fontId="5" fillId="0" borderId="8" xfId="0" applyFont="1" applyBorder="1" applyAlignment="1">
      <alignment horizontal="center" wrapText="1"/>
    </xf>
    <xf numFmtId="0" fontId="13" fillId="0" borderId="0" xfId="0" applyFont="1" applyAlignment="1">
      <alignment horizontal="center" wrapText="1"/>
    </xf>
    <xf numFmtId="0" fontId="13" fillId="0" borderId="8" xfId="0" applyFont="1" applyBorder="1" applyAlignment="1">
      <alignment horizontal="center" wrapText="1"/>
    </xf>
    <xf numFmtId="0" fontId="14" fillId="0" borderId="0" xfId="0" applyFont="1" applyAlignment="1">
      <alignment horizontal="left" vertical="top" wrapText="1"/>
    </xf>
    <xf numFmtId="0" fontId="5" fillId="2" borderId="22" xfId="0" applyFont="1" applyFill="1" applyBorder="1" applyAlignment="1">
      <alignment horizontal="center"/>
    </xf>
    <xf numFmtId="0" fontId="5" fillId="2" borderId="23" xfId="0" applyFont="1" applyFill="1" applyBorder="1" applyAlignment="1">
      <alignment horizontal="center"/>
    </xf>
    <xf numFmtId="0" fontId="5" fillId="2" borderId="24" xfId="0" applyFont="1" applyFill="1" applyBorder="1" applyAlignment="1">
      <alignment horizontal="center"/>
    </xf>
    <xf numFmtId="0" fontId="13" fillId="2" borderId="2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4" fillId="0" borderId="0" xfId="0" applyFont="1" applyAlignment="1">
      <alignment horizontal="left" vertical="top" wrapText="1"/>
    </xf>
    <xf numFmtId="0" fontId="13" fillId="2" borderId="18"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0" borderId="9" xfId="0" applyFont="1" applyBorder="1" applyAlignment="1">
      <alignment horizontal="center" wrapText="1"/>
    </xf>
    <xf numFmtId="0" fontId="13" fillId="0" borderId="7" xfId="0" applyFont="1" applyBorder="1" applyAlignment="1">
      <alignment horizontal="center" wrapText="1"/>
    </xf>
    <xf numFmtId="0" fontId="3" fillId="0" borderId="31" xfId="0" applyFont="1" applyBorder="1" applyAlignment="1">
      <alignment horizontal="center" wrapText="1"/>
    </xf>
    <xf numFmtId="0" fontId="3" fillId="0" borderId="17" xfId="0" applyFont="1" applyBorder="1" applyAlignment="1">
      <alignment horizontal="center" wrapText="1"/>
    </xf>
    <xf numFmtId="0" fontId="13" fillId="2" borderId="20" xfId="0" applyFont="1" applyFill="1" applyBorder="1" applyAlignment="1">
      <alignment horizontal="center" wrapText="1"/>
    </xf>
    <xf numFmtId="0" fontId="13" fillId="2" borderId="11" xfId="0" applyFont="1" applyFill="1" applyBorder="1" applyAlignment="1">
      <alignment horizontal="center" wrapText="1"/>
    </xf>
    <xf numFmtId="0" fontId="3" fillId="0" borderId="0" xfId="0" applyFont="1" applyAlignment="1">
      <alignment horizontal="left" vertical="top" wrapText="1"/>
    </xf>
    <xf numFmtId="0" fontId="13" fillId="2" borderId="18" xfId="0" applyFont="1" applyFill="1" applyBorder="1" applyAlignment="1">
      <alignment horizontal="center" wrapText="1"/>
    </xf>
    <xf numFmtId="0" fontId="13" fillId="2" borderId="7" xfId="0" applyFont="1" applyFill="1" applyBorder="1" applyAlignment="1">
      <alignment horizontal="center" wrapText="1"/>
    </xf>
    <xf numFmtId="0" fontId="3" fillId="0" borderId="0" xfId="0" applyFont="1" applyAlignment="1">
      <alignment horizontal="center" wrapText="1"/>
    </xf>
    <xf numFmtId="0" fontId="19" fillId="2" borderId="18"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 fillId="2" borderId="0" xfId="0" applyFont="1" applyFill="1"/>
    <xf numFmtId="0" fontId="1" fillId="0" borderId="0" xfId="0" applyFont="1" applyAlignment="1">
      <alignment horizontal="left" vertical="top" wrapText="1"/>
    </xf>
    <xf numFmtId="0" fontId="1" fillId="2" borderId="0" xfId="0" quotePrefix="1" applyFont="1" applyFill="1"/>
    <xf numFmtId="0" fontId="1" fillId="0" borderId="0" xfId="0" quotePrefix="1" applyFont="1" applyAlignment="1">
      <alignment horizontal="left" indent="1"/>
    </xf>
  </cellXfs>
  <cellStyles count="5">
    <cellStyle name="Comma" xfId="2" builtinId="3"/>
    <cellStyle name="Currency" xfId="1" builtinId="4"/>
    <cellStyle name="Input" xfId="4" builtinId="20"/>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b="1"/>
            </a:pPr>
            <a:r>
              <a:rPr lang="en-US" sz="1600" b="1"/>
              <a:t>Loss</a:t>
            </a:r>
            <a:r>
              <a:rPr lang="en-US" sz="1600" b="1" baseline="0"/>
              <a:t> at 36mo vs 24mo</a:t>
            </a:r>
            <a:endParaRPr lang="en-US" sz="1600" b="1"/>
          </a:p>
        </c:rich>
      </c:tx>
      <c:layout>
        <c:manualLayout>
          <c:xMode val="edge"/>
          <c:yMode val="edge"/>
          <c:x val="0.29722659419942071"/>
          <c:y val="1.7070430205662065E-2"/>
        </c:manualLayout>
      </c:layout>
      <c:overlay val="0"/>
    </c:title>
    <c:autoTitleDeleted val="0"/>
    <c:plotArea>
      <c:layout>
        <c:manualLayout>
          <c:layoutTarget val="inner"/>
          <c:xMode val="edge"/>
          <c:yMode val="edge"/>
          <c:x val="0.26946357356865325"/>
          <c:y val="0.19318659586156381"/>
          <c:w val="0.62899870412940828"/>
          <c:h val="0.62194297238987517"/>
        </c:manualLayout>
      </c:layout>
      <c:scatterChart>
        <c:scatterStyle val="smoothMarker"/>
        <c:varyColors val="0"/>
        <c:ser>
          <c:idx val="1"/>
          <c:order val="1"/>
          <c:spPr>
            <a:ln w="12700">
              <a:solidFill>
                <a:schemeClr val="tx1"/>
              </a:solidFill>
            </a:ln>
          </c:spPr>
          <c:marker>
            <c:symbol val="none"/>
          </c:marker>
          <c:xVal>
            <c:numRef>
              <c:f>'Residual Test'!$G$41:$G$42</c:f>
              <c:numCache>
                <c:formatCode>_(* #,##0_);_(* \(#,##0\);_(* "-"???_);_(@_)</c:formatCode>
                <c:ptCount val="2"/>
                <c:pt idx="0">
                  <c:v>0</c:v>
                </c:pt>
                <c:pt idx="1">
                  <c:v>25000</c:v>
                </c:pt>
              </c:numCache>
            </c:numRef>
          </c:xVal>
          <c:yVal>
            <c:numRef>
              <c:f>'Residual Test'!$H$41:$H$42</c:f>
              <c:numCache>
                <c:formatCode>_(* #,##0_);_(* \(#,##0\);_(* "-"???_);_(@_)</c:formatCode>
                <c:ptCount val="2"/>
                <c:pt idx="0">
                  <c:v>0</c:v>
                </c:pt>
                <c:pt idx="1">
                  <c:v>29653.80249716232</c:v>
                </c:pt>
              </c:numCache>
            </c:numRef>
          </c:yVal>
          <c:smooth val="1"/>
          <c:extLst>
            <c:ext xmlns:c16="http://schemas.microsoft.com/office/drawing/2014/chart" uri="{C3380CC4-5D6E-409C-BE32-E72D297353CC}">
              <c16:uniqueId val="{00000000-E9CF-1A4D-87DD-DBD89708979C}"/>
            </c:ext>
          </c:extLst>
        </c:ser>
        <c:dLbls>
          <c:showLegendKey val="0"/>
          <c:showVal val="0"/>
          <c:showCatName val="0"/>
          <c:showSerName val="0"/>
          <c:showPercent val="0"/>
          <c:showBubbleSize val="0"/>
        </c:dLbls>
        <c:axId val="282208792"/>
        <c:axId val="282320160"/>
      </c:scatterChart>
      <c:scatterChart>
        <c:scatterStyle val="lineMarker"/>
        <c:varyColors val="0"/>
        <c:ser>
          <c:idx val="0"/>
          <c:order val="0"/>
          <c:spPr>
            <a:ln w="31750">
              <a:noFill/>
            </a:ln>
          </c:spPr>
          <c:marker>
            <c:symbol val="diamond"/>
            <c:size val="7"/>
            <c:spPr>
              <a:solidFill>
                <a:schemeClr val="tx1"/>
              </a:solidFill>
              <a:ln cmpd="sng">
                <a:solidFill>
                  <a:schemeClr val="tx1"/>
                </a:solidFill>
              </a:ln>
              <a:effectLst/>
            </c:spPr>
          </c:marker>
          <c:xVal>
            <c:numRef>
              <c:f>'Residual Test'!$D$8:$D$13</c:f>
              <c:numCache>
                <c:formatCode>#,##0</c:formatCode>
                <c:ptCount val="6"/>
                <c:pt idx="0">
                  <c:v>10700</c:v>
                </c:pt>
                <c:pt idx="1">
                  <c:v>9500</c:v>
                </c:pt>
                <c:pt idx="2">
                  <c:v>15000</c:v>
                </c:pt>
                <c:pt idx="3">
                  <c:v>20100</c:v>
                </c:pt>
                <c:pt idx="4">
                  <c:v>21000</c:v>
                </c:pt>
                <c:pt idx="5">
                  <c:v>11800</c:v>
                </c:pt>
              </c:numCache>
            </c:numRef>
          </c:xVal>
          <c:yVal>
            <c:numRef>
              <c:f>'Residual Test'!$E$8:$E$13</c:f>
              <c:numCache>
                <c:formatCode>#,##0</c:formatCode>
                <c:ptCount val="6"/>
                <c:pt idx="0">
                  <c:v>12400</c:v>
                </c:pt>
                <c:pt idx="1">
                  <c:v>12700</c:v>
                </c:pt>
                <c:pt idx="2">
                  <c:v>17600</c:v>
                </c:pt>
                <c:pt idx="3">
                  <c:v>22300</c:v>
                </c:pt>
                <c:pt idx="4">
                  <c:v>24800</c:v>
                </c:pt>
                <c:pt idx="5">
                  <c:v>14700</c:v>
                </c:pt>
              </c:numCache>
            </c:numRef>
          </c:yVal>
          <c:smooth val="1"/>
          <c:extLst>
            <c:ext xmlns:c16="http://schemas.microsoft.com/office/drawing/2014/chart" uri="{C3380CC4-5D6E-409C-BE32-E72D297353CC}">
              <c16:uniqueId val="{00000001-E9CF-1A4D-87DD-DBD89708979C}"/>
            </c:ext>
          </c:extLst>
        </c:ser>
        <c:dLbls>
          <c:showLegendKey val="0"/>
          <c:showVal val="0"/>
          <c:showCatName val="0"/>
          <c:showSerName val="0"/>
          <c:showPercent val="0"/>
          <c:showBubbleSize val="0"/>
        </c:dLbls>
        <c:axId val="282208792"/>
        <c:axId val="282320160"/>
      </c:scatterChart>
      <c:valAx>
        <c:axId val="282208792"/>
        <c:scaling>
          <c:orientation val="minMax"/>
          <c:max val="25000"/>
          <c:min val="0"/>
        </c:scaling>
        <c:delete val="0"/>
        <c:axPos val="b"/>
        <c:title>
          <c:tx>
            <c:rich>
              <a:bodyPr/>
              <a:lstStyle/>
              <a:p>
                <a:pPr>
                  <a:defRPr sz="1200">
                    <a:latin typeface="Calibri" panose="020F0502020204030204" pitchFamily="34" charset="0"/>
                    <a:cs typeface="Calibri" panose="020F0502020204030204" pitchFamily="34" charset="0"/>
                  </a:defRPr>
                </a:pPr>
                <a:r>
                  <a:rPr lang="en-US" sz="1200" baseline="0">
                    <a:latin typeface="Calibri" panose="020F0502020204030204" pitchFamily="34" charset="0"/>
                    <a:cs typeface="Calibri" panose="020F0502020204030204" pitchFamily="34" charset="0"/>
                  </a:rPr>
                  <a:t>Loss at 24 Months</a:t>
                </a:r>
                <a:endParaRPr lang="en-US" sz="1200">
                  <a:latin typeface="Calibri" panose="020F0502020204030204" pitchFamily="34" charset="0"/>
                  <a:cs typeface="Calibri" panose="020F0502020204030204" pitchFamily="34" charset="0"/>
                </a:endParaRPr>
              </a:p>
            </c:rich>
          </c:tx>
          <c:layout>
            <c:manualLayout>
              <c:xMode val="edge"/>
              <c:yMode val="edge"/>
              <c:x val="0.42490562349918998"/>
              <c:y val="0.91396408782235505"/>
            </c:manualLayout>
          </c:layout>
          <c:overlay val="0"/>
        </c:title>
        <c:numFmt formatCode="_(* #,##0_);_(* \(#,##0\);_(* &quot;-&quot;???_);_(@_)" sourceLinked="1"/>
        <c:majorTickMark val="cross"/>
        <c:minorTickMark val="none"/>
        <c:tickLblPos val="low"/>
        <c:spPr>
          <a:ln>
            <a:solidFill>
              <a:schemeClr val="tx1"/>
            </a:solidFill>
          </a:ln>
        </c:spPr>
        <c:txPr>
          <a:bodyPr anchor="t" anchorCtr="0"/>
          <a:lstStyle/>
          <a:p>
            <a:pPr lvl="0">
              <a:defRPr sz="1200">
                <a:latin typeface="Calibri" panose="020F0502020204030204" pitchFamily="34" charset="0"/>
                <a:cs typeface="Calibri" panose="020F0502020204030204" pitchFamily="34" charset="0"/>
              </a:defRPr>
            </a:pPr>
            <a:endParaRPr lang="en-US"/>
          </a:p>
        </c:txPr>
        <c:crossAx val="282320160"/>
        <c:crosses val="autoZero"/>
        <c:crossBetween val="midCat"/>
      </c:valAx>
      <c:valAx>
        <c:axId val="282320160"/>
        <c:scaling>
          <c:orientation val="minMax"/>
          <c:max val="25000"/>
          <c:min val="0"/>
        </c:scaling>
        <c:delete val="0"/>
        <c:axPos val="l"/>
        <c:title>
          <c:tx>
            <c:rich>
              <a:bodyPr rot="-5400000" vert="horz"/>
              <a:lstStyle/>
              <a:p>
                <a:pPr>
                  <a:defRPr sz="1200">
                    <a:latin typeface="Calibri" panose="020F0502020204030204" pitchFamily="34" charset="0"/>
                    <a:cs typeface="Calibri" panose="020F0502020204030204" pitchFamily="34" charset="0"/>
                  </a:defRPr>
                </a:pPr>
                <a:r>
                  <a:rPr lang="en-US" sz="1200">
                    <a:latin typeface="Calibri" panose="020F0502020204030204" pitchFamily="34" charset="0"/>
                    <a:cs typeface="Calibri" panose="020F0502020204030204" pitchFamily="34" charset="0"/>
                  </a:rPr>
                  <a:t>Loss at  36 Months</a:t>
                </a:r>
              </a:p>
            </c:rich>
          </c:tx>
          <c:layout>
            <c:manualLayout>
              <c:xMode val="edge"/>
              <c:yMode val="edge"/>
              <c:x val="1.8657576339542924E-2"/>
              <c:y val="0.25457388756637978"/>
            </c:manualLayout>
          </c:layout>
          <c:overlay val="0"/>
        </c:title>
        <c:numFmt formatCode="_(* #,##0_);_(* \(#,##0\);_(* &quot;-&quot;???_);_(@_)" sourceLinked="1"/>
        <c:majorTickMark val="cross"/>
        <c:minorTickMark val="none"/>
        <c:tickLblPos val="nextTo"/>
        <c:spPr>
          <a:ln>
            <a:solidFill>
              <a:schemeClr val="tx1"/>
            </a:solidFill>
          </a:ln>
        </c:spPr>
        <c:txPr>
          <a:bodyPr/>
          <a:lstStyle/>
          <a:p>
            <a:pPr lvl="0">
              <a:defRPr sz="1200">
                <a:latin typeface="Calibri" panose="020F0502020204030204" pitchFamily="34" charset="0"/>
                <a:cs typeface="Calibri" panose="020F0502020204030204" pitchFamily="34" charset="0"/>
              </a:defRPr>
            </a:pPr>
            <a:endParaRPr lang="en-US"/>
          </a:p>
        </c:txPr>
        <c:crossAx val="282208792"/>
        <c:crosses val="autoZero"/>
        <c:crossBetween val="midCat"/>
      </c:valAx>
    </c:plotArea>
    <c:plotVisOnly val="1"/>
    <c:dispBlanksAs val="zero"/>
    <c:showDLblsOverMax val="1"/>
  </c:chart>
  <c:spPr>
    <a:ln>
      <a:noFill/>
    </a:ln>
  </c:sp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Calibri" panose="020F0502020204030204" pitchFamily="34" charset="0"/>
                <a:cs typeface="Calibri" panose="020F0502020204030204" pitchFamily="34" charset="0"/>
              </a:defRPr>
            </a:pPr>
            <a:r>
              <a:rPr lang="en-US" sz="1600">
                <a:latin typeface="Calibri" panose="020F0502020204030204" pitchFamily="34" charset="0"/>
                <a:cs typeface="Calibri" panose="020F0502020204030204" pitchFamily="34" charset="0"/>
              </a:rPr>
              <a:t>Residual Plot</a:t>
            </a:r>
          </a:p>
        </c:rich>
      </c:tx>
      <c:layout>
        <c:manualLayout>
          <c:xMode val="edge"/>
          <c:yMode val="edge"/>
          <c:x val="0.39939966705991314"/>
          <c:y val="2.815789366583054E-2"/>
        </c:manualLayout>
      </c:layout>
      <c:overlay val="0"/>
    </c:title>
    <c:autoTitleDeleted val="0"/>
    <c:plotArea>
      <c:layout>
        <c:manualLayout>
          <c:layoutTarget val="inner"/>
          <c:xMode val="edge"/>
          <c:yMode val="edge"/>
          <c:x val="0.26199101936466795"/>
          <c:y val="0.119495288498774"/>
          <c:w val="0.640175028829157"/>
          <c:h val="0.69220626833410503"/>
        </c:manualLayout>
      </c:layout>
      <c:scatterChart>
        <c:scatterStyle val="lineMarker"/>
        <c:varyColors val="0"/>
        <c:ser>
          <c:idx val="0"/>
          <c:order val="0"/>
          <c:spPr>
            <a:ln w="31750">
              <a:noFill/>
            </a:ln>
          </c:spPr>
          <c:marker>
            <c:symbol val="diamond"/>
            <c:size val="7"/>
            <c:spPr>
              <a:solidFill>
                <a:schemeClr val="tx1"/>
              </a:solidFill>
              <a:ln cmpd="sng">
                <a:solidFill>
                  <a:schemeClr val="tx1"/>
                </a:solidFill>
              </a:ln>
              <a:effectLst/>
            </c:spPr>
          </c:marker>
          <c:xVal>
            <c:numRef>
              <c:f>'Residual Test'!$H$75:$H$80</c:f>
              <c:numCache>
                <c:formatCode>#,##0</c:formatCode>
                <c:ptCount val="6"/>
                <c:pt idx="0">
                  <c:v>10700</c:v>
                </c:pt>
                <c:pt idx="1">
                  <c:v>9500</c:v>
                </c:pt>
                <c:pt idx="2">
                  <c:v>15000</c:v>
                </c:pt>
                <c:pt idx="3">
                  <c:v>20100</c:v>
                </c:pt>
                <c:pt idx="4">
                  <c:v>21000</c:v>
                </c:pt>
                <c:pt idx="5">
                  <c:v>11800</c:v>
                </c:pt>
              </c:numCache>
            </c:numRef>
          </c:xVal>
          <c:yVal>
            <c:numRef>
              <c:f>'Residual Test'!$I$75:$I$80</c:f>
              <c:numCache>
                <c:formatCode>0.00</c:formatCode>
                <c:ptCount val="6"/>
                <c:pt idx="0">
                  <c:v>-2.8212026258075009</c:v>
                </c:pt>
                <c:pt idx="1">
                  <c:v>14.687444922245129</c:v>
                </c:pt>
                <c:pt idx="2">
                  <c:v>-1.5699718593547971</c:v>
                </c:pt>
                <c:pt idx="3">
                  <c:v>-10.874011526210555</c:v>
                </c:pt>
                <c:pt idx="4">
                  <c:v>-0.7535108604850741</c:v>
                </c:pt>
                <c:pt idx="5">
                  <c:v>6.4753699286219089</c:v>
                </c:pt>
              </c:numCache>
            </c:numRef>
          </c:yVal>
          <c:smooth val="1"/>
          <c:extLst>
            <c:ext xmlns:c16="http://schemas.microsoft.com/office/drawing/2014/chart" uri="{C3380CC4-5D6E-409C-BE32-E72D297353CC}">
              <c16:uniqueId val="{00000000-88FF-0548-BEBD-247AE6F83953}"/>
            </c:ext>
          </c:extLst>
        </c:ser>
        <c:dLbls>
          <c:showLegendKey val="0"/>
          <c:showVal val="0"/>
          <c:showCatName val="0"/>
          <c:showSerName val="0"/>
          <c:showPercent val="0"/>
          <c:showBubbleSize val="0"/>
        </c:dLbls>
        <c:axId val="282434336"/>
        <c:axId val="282434720"/>
      </c:scatterChart>
      <c:valAx>
        <c:axId val="282434336"/>
        <c:scaling>
          <c:orientation val="minMax"/>
          <c:min val="0"/>
        </c:scaling>
        <c:delete val="0"/>
        <c:axPos val="b"/>
        <c:title>
          <c:tx>
            <c:rich>
              <a:bodyPr/>
              <a:lstStyle/>
              <a:p>
                <a:pPr>
                  <a:defRPr sz="1200">
                    <a:latin typeface="Calibri" panose="020F0502020204030204" pitchFamily="34" charset="0"/>
                    <a:cs typeface="Calibri" panose="020F0502020204030204" pitchFamily="34" charset="0"/>
                  </a:defRPr>
                </a:pPr>
                <a:r>
                  <a:rPr lang="en-US" sz="1200" baseline="0">
                    <a:latin typeface="Calibri" panose="020F0502020204030204" pitchFamily="34" charset="0"/>
                    <a:cs typeface="Calibri" panose="020F0502020204030204" pitchFamily="34" charset="0"/>
                  </a:rPr>
                  <a:t>Loss at 24 Months</a:t>
                </a:r>
                <a:endParaRPr lang="en-US" sz="1200">
                  <a:latin typeface="Calibri" panose="020F0502020204030204" pitchFamily="34" charset="0"/>
                  <a:cs typeface="Calibri" panose="020F0502020204030204" pitchFamily="34" charset="0"/>
                </a:endParaRPr>
              </a:p>
            </c:rich>
          </c:tx>
          <c:layout>
            <c:manualLayout>
              <c:xMode val="edge"/>
              <c:yMode val="edge"/>
              <c:x val="0.437184626397225"/>
              <c:y val="0.91649992280376702"/>
            </c:manualLayout>
          </c:layout>
          <c:overlay val="0"/>
        </c:title>
        <c:numFmt formatCode="#,##0" sourceLinked="1"/>
        <c:majorTickMark val="cross"/>
        <c:minorTickMark val="none"/>
        <c:tickLblPos val="low"/>
        <c:spPr>
          <a:ln>
            <a:solidFill>
              <a:schemeClr val="tx1"/>
            </a:solidFill>
          </a:ln>
        </c:spPr>
        <c:txPr>
          <a:bodyPr anchor="t" anchorCtr="0"/>
          <a:lstStyle/>
          <a:p>
            <a:pPr lvl="0">
              <a:defRPr sz="1200">
                <a:latin typeface="Calibri" panose="020F0502020204030204" pitchFamily="34" charset="0"/>
                <a:cs typeface="Calibri" panose="020F0502020204030204" pitchFamily="34" charset="0"/>
              </a:defRPr>
            </a:pPr>
            <a:endParaRPr lang="en-US"/>
          </a:p>
        </c:txPr>
        <c:crossAx val="282434720"/>
        <c:crosses val="autoZero"/>
        <c:crossBetween val="midCat"/>
      </c:valAx>
      <c:valAx>
        <c:axId val="282434720"/>
        <c:scaling>
          <c:orientation val="minMax"/>
        </c:scaling>
        <c:delete val="0"/>
        <c:axPos val="l"/>
        <c:title>
          <c:tx>
            <c:rich>
              <a:bodyPr rot="-5400000" vert="horz"/>
              <a:lstStyle/>
              <a:p>
                <a:pPr>
                  <a:defRPr sz="1200">
                    <a:latin typeface="Calibri" panose="020F0502020204030204" pitchFamily="34" charset="0"/>
                    <a:cs typeface="Calibri" panose="020F0502020204030204" pitchFamily="34" charset="0"/>
                  </a:defRPr>
                </a:pPr>
                <a:r>
                  <a:rPr lang="en-US" sz="1200">
                    <a:latin typeface="Calibri" panose="020F0502020204030204" pitchFamily="34" charset="0"/>
                    <a:cs typeface="Calibri" panose="020F0502020204030204" pitchFamily="34" charset="0"/>
                  </a:rPr>
                  <a:t>Weighted Residual</a:t>
                </a:r>
              </a:p>
            </c:rich>
          </c:tx>
          <c:layout>
            <c:manualLayout>
              <c:xMode val="edge"/>
              <c:yMode val="edge"/>
              <c:x val="2.9424009220901375E-2"/>
              <c:y val="0.25404747739215466"/>
            </c:manualLayout>
          </c:layout>
          <c:overlay val="0"/>
        </c:title>
        <c:numFmt formatCode="0.00" sourceLinked="1"/>
        <c:majorTickMark val="cross"/>
        <c:minorTickMark val="none"/>
        <c:tickLblPos val="nextTo"/>
        <c:spPr>
          <a:ln>
            <a:solidFill>
              <a:schemeClr val="tx1"/>
            </a:solidFill>
          </a:ln>
        </c:spPr>
        <c:txPr>
          <a:bodyPr/>
          <a:lstStyle/>
          <a:p>
            <a:pPr lvl="0">
              <a:defRPr sz="1200">
                <a:latin typeface="Calibri" panose="020F0502020204030204" pitchFamily="34" charset="0"/>
                <a:cs typeface="Calibri" panose="020F0502020204030204" pitchFamily="34" charset="0"/>
              </a:defRPr>
            </a:pPr>
            <a:endParaRPr lang="en-US"/>
          </a:p>
        </c:txPr>
        <c:crossAx val="282434336"/>
        <c:crosses val="autoZero"/>
        <c:crossBetween val="midCat"/>
      </c:valAx>
    </c:plotArea>
    <c:plotVisOnly val="1"/>
    <c:dispBlanksAs val="zero"/>
    <c:showDLblsOverMax val="1"/>
  </c:chart>
  <c:spPr>
    <a:ln>
      <a:no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Calibri" panose="020F0502020204030204" pitchFamily="34" charset="0"/>
                <a:cs typeface="Calibri" panose="020F0502020204030204" pitchFamily="34" charset="0"/>
              </a:defRPr>
            </a:pPr>
            <a:r>
              <a:rPr lang="en-US" sz="1600">
                <a:latin typeface="Calibri" panose="020F0502020204030204" pitchFamily="34" charset="0"/>
                <a:cs typeface="Calibri" panose="020F0502020204030204" pitchFamily="34" charset="0"/>
              </a:rPr>
              <a:t>Residual Plot</a:t>
            </a:r>
          </a:p>
        </c:rich>
      </c:tx>
      <c:layout>
        <c:manualLayout>
          <c:xMode val="edge"/>
          <c:yMode val="edge"/>
          <c:x val="0.39939966705991314"/>
          <c:y val="2.815789366583054E-2"/>
        </c:manualLayout>
      </c:layout>
      <c:overlay val="0"/>
    </c:title>
    <c:autoTitleDeleted val="0"/>
    <c:plotArea>
      <c:layout>
        <c:manualLayout>
          <c:layoutTarget val="inner"/>
          <c:xMode val="edge"/>
          <c:yMode val="edge"/>
          <c:x val="0.26199101936466795"/>
          <c:y val="0.119495288498774"/>
          <c:w val="0.640175028829157"/>
          <c:h val="0.69220626833410503"/>
        </c:manualLayout>
      </c:layout>
      <c:scatterChart>
        <c:scatterStyle val="lineMarker"/>
        <c:varyColors val="0"/>
        <c:ser>
          <c:idx val="0"/>
          <c:order val="0"/>
          <c:spPr>
            <a:ln w="31750">
              <a:noFill/>
            </a:ln>
          </c:spPr>
          <c:marker>
            <c:symbol val="diamond"/>
            <c:size val="7"/>
            <c:spPr>
              <a:solidFill>
                <a:schemeClr val="tx1"/>
              </a:solidFill>
              <a:ln cmpd="sng">
                <a:solidFill>
                  <a:schemeClr val="tx1"/>
                </a:solidFill>
              </a:ln>
              <a:effectLst/>
            </c:spPr>
          </c:marker>
          <c:xVal>
            <c:numRef>
              <c:f>'Residual Test'!$C$119:$C$124</c:f>
              <c:numCache>
                <c:formatCode>#,##0\ ;" ("#,##0\);" -"#\ ;@\ </c:formatCode>
                <c:ptCount val="6"/>
                <c:pt idx="0">
                  <c:v>10700</c:v>
                </c:pt>
                <c:pt idx="1">
                  <c:v>9500</c:v>
                </c:pt>
                <c:pt idx="2">
                  <c:v>15000</c:v>
                </c:pt>
                <c:pt idx="3">
                  <c:v>20100</c:v>
                </c:pt>
                <c:pt idx="4">
                  <c:v>21000</c:v>
                </c:pt>
                <c:pt idx="5">
                  <c:v>11800</c:v>
                </c:pt>
              </c:numCache>
            </c:numRef>
          </c:xVal>
          <c:yVal>
            <c:numRef>
              <c:f>'Residual Test'!$F$119:$F$124</c:f>
              <c:numCache>
                <c:formatCode>0.00</c:formatCode>
                <c:ptCount val="6"/>
                <c:pt idx="0">
                  <c:v>-4.199179072786681E-2</c:v>
                </c:pt>
                <c:pt idx="1">
                  <c:v>0.13597180986239388</c:v>
                </c:pt>
                <c:pt idx="2">
                  <c:v>-2.7536962067430674E-2</c:v>
                </c:pt>
                <c:pt idx="3">
                  <c:v>-9.1417559082355951E-2</c:v>
                </c:pt>
                <c:pt idx="4">
                  <c:v>-1.9917914448383055E-2</c:v>
                </c:pt>
                <c:pt idx="5">
                  <c:v>4.4892416463642774E-2</c:v>
                </c:pt>
              </c:numCache>
            </c:numRef>
          </c:yVal>
          <c:smooth val="1"/>
          <c:extLst>
            <c:ext xmlns:c16="http://schemas.microsoft.com/office/drawing/2014/chart" uri="{C3380CC4-5D6E-409C-BE32-E72D297353CC}">
              <c16:uniqueId val="{00000001-1F71-9E48-96B8-C521C0F810E4}"/>
            </c:ext>
          </c:extLst>
        </c:ser>
        <c:dLbls>
          <c:showLegendKey val="0"/>
          <c:showVal val="0"/>
          <c:showCatName val="0"/>
          <c:showSerName val="0"/>
          <c:showPercent val="0"/>
          <c:showBubbleSize val="0"/>
        </c:dLbls>
        <c:axId val="282434336"/>
        <c:axId val="282434720"/>
      </c:scatterChart>
      <c:valAx>
        <c:axId val="282434336"/>
        <c:scaling>
          <c:orientation val="minMax"/>
          <c:min val="0"/>
        </c:scaling>
        <c:delete val="0"/>
        <c:axPos val="b"/>
        <c:title>
          <c:tx>
            <c:rich>
              <a:bodyPr/>
              <a:lstStyle/>
              <a:p>
                <a:pPr>
                  <a:defRPr sz="1200">
                    <a:latin typeface="Calibri" panose="020F0502020204030204" pitchFamily="34" charset="0"/>
                    <a:cs typeface="Calibri" panose="020F0502020204030204" pitchFamily="34" charset="0"/>
                  </a:defRPr>
                </a:pPr>
                <a:r>
                  <a:rPr lang="en-US" sz="1200" baseline="0">
                    <a:latin typeface="Calibri" panose="020F0502020204030204" pitchFamily="34" charset="0"/>
                    <a:cs typeface="Calibri" panose="020F0502020204030204" pitchFamily="34" charset="0"/>
                  </a:rPr>
                  <a:t>Loss at 24 Months</a:t>
                </a:r>
                <a:endParaRPr lang="en-US" sz="1200">
                  <a:latin typeface="Calibri" panose="020F0502020204030204" pitchFamily="34" charset="0"/>
                  <a:cs typeface="Calibri" panose="020F0502020204030204" pitchFamily="34" charset="0"/>
                </a:endParaRPr>
              </a:p>
            </c:rich>
          </c:tx>
          <c:layout>
            <c:manualLayout>
              <c:xMode val="edge"/>
              <c:yMode val="edge"/>
              <c:x val="0.437184626397225"/>
              <c:y val="0.91649992280376702"/>
            </c:manualLayout>
          </c:layout>
          <c:overlay val="0"/>
        </c:title>
        <c:numFmt formatCode="#,##0\ ;&quot; (&quot;#,##0\);&quot; -&quot;#\ ;@\ " sourceLinked="1"/>
        <c:majorTickMark val="cross"/>
        <c:minorTickMark val="none"/>
        <c:tickLblPos val="low"/>
        <c:spPr>
          <a:ln>
            <a:solidFill>
              <a:schemeClr val="tx1"/>
            </a:solidFill>
          </a:ln>
        </c:spPr>
        <c:txPr>
          <a:bodyPr anchor="t" anchorCtr="0"/>
          <a:lstStyle/>
          <a:p>
            <a:pPr lvl="0">
              <a:defRPr sz="1200">
                <a:latin typeface="Calibri" panose="020F0502020204030204" pitchFamily="34" charset="0"/>
                <a:cs typeface="Calibri" panose="020F0502020204030204" pitchFamily="34" charset="0"/>
              </a:defRPr>
            </a:pPr>
            <a:endParaRPr lang="en-US"/>
          </a:p>
        </c:txPr>
        <c:crossAx val="282434720"/>
        <c:crosses val="autoZero"/>
        <c:crossBetween val="midCat"/>
      </c:valAx>
      <c:valAx>
        <c:axId val="282434720"/>
        <c:scaling>
          <c:orientation val="minMax"/>
        </c:scaling>
        <c:delete val="0"/>
        <c:axPos val="l"/>
        <c:title>
          <c:tx>
            <c:rich>
              <a:bodyPr rot="-5400000" vert="horz"/>
              <a:lstStyle/>
              <a:p>
                <a:pPr>
                  <a:defRPr sz="1200">
                    <a:latin typeface="Calibri" panose="020F0502020204030204" pitchFamily="34" charset="0"/>
                    <a:cs typeface="Calibri" panose="020F0502020204030204" pitchFamily="34" charset="0"/>
                  </a:defRPr>
                </a:pPr>
                <a:r>
                  <a:rPr lang="en-US" sz="1200">
                    <a:latin typeface="Calibri" panose="020F0502020204030204" pitchFamily="34" charset="0"/>
                    <a:cs typeface="Calibri" panose="020F0502020204030204" pitchFamily="34" charset="0"/>
                  </a:rPr>
                  <a:t>Weighted Residual</a:t>
                </a:r>
              </a:p>
            </c:rich>
          </c:tx>
          <c:layout>
            <c:manualLayout>
              <c:xMode val="edge"/>
              <c:yMode val="edge"/>
              <c:x val="2.9424009220901375E-2"/>
              <c:y val="0.25404747739215466"/>
            </c:manualLayout>
          </c:layout>
          <c:overlay val="0"/>
        </c:title>
        <c:numFmt formatCode="0.00" sourceLinked="1"/>
        <c:majorTickMark val="cross"/>
        <c:minorTickMark val="none"/>
        <c:tickLblPos val="nextTo"/>
        <c:spPr>
          <a:ln>
            <a:solidFill>
              <a:schemeClr val="tx1"/>
            </a:solidFill>
          </a:ln>
        </c:spPr>
        <c:txPr>
          <a:bodyPr/>
          <a:lstStyle/>
          <a:p>
            <a:pPr lvl="0">
              <a:defRPr sz="1200">
                <a:latin typeface="Calibri" panose="020F0502020204030204" pitchFamily="34" charset="0"/>
                <a:cs typeface="Calibri" panose="020F0502020204030204" pitchFamily="34" charset="0"/>
              </a:defRPr>
            </a:pPr>
            <a:endParaRPr lang="en-US"/>
          </a:p>
        </c:txPr>
        <c:crossAx val="282434336"/>
        <c:crosses val="autoZero"/>
        <c:crossBetween val="midCat"/>
      </c:valAx>
    </c:plotArea>
    <c:plotVisOnly val="1"/>
    <c:dispBlanksAs val="zero"/>
    <c:showDLblsOverMax val="1"/>
  </c:chart>
  <c:spPr>
    <a:ln>
      <a:no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179102</xdr:colOff>
      <xdr:row>38</xdr:row>
      <xdr:rowOff>4884</xdr:rowOff>
    </xdr:from>
    <xdr:to>
      <xdr:col>5</xdr:col>
      <xdr:colOff>502464</xdr:colOff>
      <xdr:row>51</xdr:row>
      <xdr:rowOff>64313</xdr:rowOff>
    </xdr:to>
    <xdr:graphicFrame macro="">
      <xdr:nvGraphicFramePr>
        <xdr:cNvPr id="2" name="Chart 1" title="Chart">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xdr:col>
      <xdr:colOff>179917</xdr:colOff>
      <xdr:row>71</xdr:row>
      <xdr:rowOff>179917</xdr:rowOff>
    </xdr:from>
    <xdr:to>
      <xdr:col>5</xdr:col>
      <xdr:colOff>490579</xdr:colOff>
      <xdr:row>85</xdr:row>
      <xdr:rowOff>80433</xdr:rowOff>
    </xdr:to>
    <xdr:graphicFrame macro="">
      <xdr:nvGraphicFramePr>
        <xdr:cNvPr id="3" name="Chart 2" title="Chart">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3</xdr:col>
      <xdr:colOff>711526</xdr:colOff>
      <xdr:row>43</xdr:row>
      <xdr:rowOff>178291</xdr:rowOff>
    </xdr:from>
    <xdr:to>
      <xdr:col>5</xdr:col>
      <xdr:colOff>116417</xdr:colOff>
      <xdr:row>45</xdr:row>
      <xdr:rowOff>58813</xdr:rowOff>
    </xdr:to>
    <xdr:sp macro="" textlink="">
      <xdr:nvSpPr>
        <xdr:cNvPr id="4" name="Text Box 309">
          <a:extLst>
            <a:ext uri="{FF2B5EF4-FFF2-40B4-BE49-F238E27FC236}">
              <a16:creationId xmlns:a16="http://schemas.microsoft.com/office/drawing/2014/main" id="{00000000-0008-0000-0000-000004000000}"/>
            </a:ext>
          </a:extLst>
        </xdr:cNvPr>
        <xdr:cNvSpPr txBox="1"/>
      </xdr:nvSpPr>
      <xdr:spPr>
        <a:xfrm>
          <a:off x="3188026" y="8951874"/>
          <a:ext cx="1055891" cy="282689"/>
        </a:xfrm>
        <a:prstGeom prst="rect">
          <a:avLst/>
        </a:prstGeom>
        <a:noFill/>
        <a:ln>
          <a:noFill/>
        </a:ln>
        <a:effectLst/>
        <a:extLst>
          <a:ext uri="{C572A759-6A51-4108-AA02-DFA0A04FC94B}">
            <ma14:wrappingTextBox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15000"/>
            </a:lnSpc>
            <a:spcBef>
              <a:spcPts val="0"/>
            </a:spcBef>
            <a:spcAft>
              <a:spcPts val="0"/>
            </a:spcAft>
          </a:pPr>
          <a:r>
            <a:rPr lang="en-US" sz="1200">
              <a:solidFill>
                <a:srgbClr val="000000"/>
              </a:solidFill>
              <a:effectLst/>
              <a:latin typeface="Calibri" panose="020F0502020204030204" pitchFamily="34" charset="0"/>
              <a:ea typeface="Arial" panose="020B0604020202020204" pitchFamily="34" charset="0"/>
              <a:cs typeface="Calibri" panose="020F0502020204030204" pitchFamily="34" charset="0"/>
            </a:rPr>
            <a:t>slope = 1.186</a:t>
          </a:r>
        </a:p>
      </xdr:txBody>
    </xdr:sp>
    <xdr:clientData/>
  </xdr:twoCellAnchor>
  <xdr:oneCellAnchor>
    <xdr:from>
      <xdr:col>7</xdr:col>
      <xdr:colOff>181481</xdr:colOff>
      <xdr:row>108</xdr:row>
      <xdr:rowOff>273049</xdr:rowOff>
    </xdr:from>
    <xdr:ext cx="1064907" cy="17966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59981" y="22180549"/>
              <a:ext cx="1064907" cy="179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𝑉𝑎𝑟</m:t>
                    </m:r>
                    <m:r>
                      <a:rPr lang="en-US" sz="1100" b="0" i="1">
                        <a:latin typeface="Cambria Math" panose="02040503050406030204" pitchFamily="18" charset="0"/>
                      </a:rPr>
                      <m:t> </m:t>
                    </m:r>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panose="02040503050406030204" pitchFamily="18" charset="0"/>
                              </a:rPr>
                              <m:t>𝐶</m:t>
                            </m:r>
                          </m:e>
                          <m:sub>
                            <m:r>
                              <a:rPr lang="en-US" sz="1100" b="0" i="1">
                                <a:latin typeface="Cambria Math" panose="02040503050406030204" pitchFamily="18" charset="0"/>
                              </a:rPr>
                              <m:t>𝑘</m:t>
                            </m:r>
                            <m:r>
                              <a:rPr lang="en-US" sz="1100" b="0" i="1">
                                <a:latin typeface="Cambria Math" panose="02040503050406030204" pitchFamily="18" charset="0"/>
                              </a:rPr>
                              <m:t>+1</m:t>
                            </m:r>
                          </m:sub>
                        </m:sSub>
                      </m:e>
                    </m:d>
                    <m:r>
                      <a:rPr lang="en-US" sz="1100" b="0" i="1">
                        <a:latin typeface="Cambria Math" panose="02040503050406030204" pitchFamily="18" charset="0"/>
                        <a:ea typeface="Cambria Math" panose="02040503050406030204" pitchFamily="18" charset="0"/>
                      </a:rPr>
                      <m:t>∝</m:t>
                    </m:r>
                    <m:sSubSup>
                      <m:sSubSupPr>
                        <m:ctrlPr>
                          <a:rPr lang="en-US" sz="1100" b="0" i="1">
                            <a:latin typeface="Cambria Math" panose="02040503050406030204" pitchFamily="18" charset="0"/>
                          </a:rPr>
                        </m:ctrlPr>
                      </m:sSubSupPr>
                      <m:e>
                        <m:r>
                          <a:rPr lang="en-US" sz="1100" b="0" i="1">
                            <a:latin typeface="Cambria Math" panose="02040503050406030204" pitchFamily="18" charset="0"/>
                          </a:rPr>
                          <m:t>𝐶</m:t>
                        </m:r>
                      </m:e>
                      <m:sub>
                        <m:r>
                          <a:rPr lang="en-US" sz="1100" b="0" i="1">
                            <a:latin typeface="Cambria Math" panose="02040503050406030204" pitchFamily="18" charset="0"/>
                          </a:rPr>
                          <m:t>𝑘</m:t>
                        </m:r>
                      </m:sub>
                      <m:sup>
                        <m:r>
                          <a:rPr lang="en-US" sz="1100" b="0" i="1">
                            <a:latin typeface="Cambria Math" panose="02040503050406030204" pitchFamily="18" charset="0"/>
                          </a:rPr>
                          <m:t>2</m:t>
                        </m:r>
                      </m:sup>
                    </m:sSubSup>
                    <m:r>
                      <a:rPr lang="en-US" sz="1100" b="0" i="1">
                        <a:latin typeface="Cambria Math" panose="02040503050406030204" pitchFamily="18" charset="0"/>
                      </a:rPr>
                      <m:t> </m:t>
                    </m:r>
                  </m:oMath>
                </m:oMathPara>
              </a14:m>
              <a:endParaRPr lang="en-US" sz="1100"/>
            </a:p>
          </xdr:txBody>
        </xdr:sp>
      </mc:Choice>
      <mc:Fallback xmlns="">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59981" y="22180549"/>
              <a:ext cx="1064907" cy="179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𝑉𝑎𝑟 (𝐶_(𝑘+1) )</a:t>
              </a:r>
              <a:r>
                <a:rPr lang="en-US" sz="1100" b="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rPr>
                <a:t>𝐶_𝑘^2  </a:t>
              </a:r>
              <a:endParaRPr lang="en-US" sz="1100"/>
            </a:p>
          </xdr:txBody>
        </xdr:sp>
      </mc:Fallback>
    </mc:AlternateContent>
    <xdr:clientData/>
  </xdr:oneCellAnchor>
  <xdr:twoCellAnchor>
    <xdr:from>
      <xdr:col>6</xdr:col>
      <xdr:colOff>425450</xdr:colOff>
      <xdr:row>113</xdr:row>
      <xdr:rowOff>110067</xdr:rowOff>
    </xdr:from>
    <xdr:to>
      <xdr:col>10</xdr:col>
      <xdr:colOff>692150</xdr:colOff>
      <xdr:row>127</xdr:row>
      <xdr:rowOff>16933</xdr:rowOff>
    </xdr:to>
    <xdr:graphicFrame macro="">
      <xdr:nvGraphicFramePr>
        <xdr:cNvPr id="10" name="Chart 9" title="Chart">
          <a:extLst>
            <a:ext uri="{FF2B5EF4-FFF2-40B4-BE49-F238E27FC236}">
              <a16:creationId xmlns:a16="http://schemas.microsoft.com/office/drawing/2014/main" id="{7EB4BE64-B2EC-244A-A674-1A0757A166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xdr:col>
      <xdr:colOff>381000</xdr:colOff>
      <xdr:row>28</xdr:row>
      <xdr:rowOff>137584</xdr:rowOff>
    </xdr:from>
    <xdr:to>
      <xdr:col>2</xdr:col>
      <xdr:colOff>391584</xdr:colOff>
      <xdr:row>31</xdr:row>
      <xdr:rowOff>3245</xdr:rowOff>
    </xdr:to>
    <mc:AlternateContent xmlns:mc="http://schemas.openxmlformats.org/markup-compatibility/2006" xmlns:a14="http://schemas.microsoft.com/office/drawing/2010/main">
      <mc:Choice Requires="a14">
        <xdr:sp macro="" textlink="">
          <xdr:nvSpPr>
            <xdr:cNvPr id="6" name="TextBox 2">
              <a:extLst>
                <a:ext uri="{FF2B5EF4-FFF2-40B4-BE49-F238E27FC236}">
                  <a16:creationId xmlns:a16="http://schemas.microsoft.com/office/drawing/2014/main" id="{2AAEE9EC-BAA7-C74A-AE8D-32CCB800FEF0}"/>
                </a:ext>
              </a:extLst>
            </xdr:cNvPr>
            <xdr:cNvSpPr txBox="1"/>
          </xdr:nvSpPr>
          <xdr:spPr>
            <a:xfrm>
              <a:off x="1206500" y="5873751"/>
              <a:ext cx="836084" cy="46891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a14:m>
                <m:oMathPara xmlns:m="http://schemas.openxmlformats.org/officeDocument/2006/math">
                  <m:oMathParaPr>
                    <m:jc m:val="centerGroup"/>
                  </m:oMathParaPr>
                  <m:oMath xmlns:m="http://schemas.openxmlformats.org/officeDocument/2006/math">
                    <m:acc>
                      <m:accPr>
                        <m:chr m:val="̂"/>
                        <m:ctrlPr>
                          <a:rPr lang="en-US" sz="1100" i="1">
                            <a:solidFill>
                              <a:schemeClr val="tx1"/>
                            </a:solidFill>
                            <a:effectLst/>
                            <a:latin typeface="Cambria Math" panose="02040503050406030204" pitchFamily="18" charset="0"/>
                            <a:ea typeface="+mn-ea"/>
                            <a:cs typeface="+mn-cs"/>
                          </a:rPr>
                        </m:ctrlPr>
                      </m:acc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𝑓</m:t>
                            </m:r>
                          </m:e>
                          <m:sub>
                            <m:argPr>
                              <m:argSz m:val="-1"/>
                            </m:argPr>
                            <m:r>
                              <a:rPr lang="en-US" sz="1100" i="1">
                                <a:solidFill>
                                  <a:schemeClr val="tx1"/>
                                </a:solidFill>
                                <a:effectLst/>
                                <a:latin typeface="Cambria Math" panose="02040503050406030204" pitchFamily="18" charset="0"/>
                                <a:ea typeface="+mn-ea"/>
                                <a:cs typeface="+mn-cs"/>
                              </a:rPr>
                              <m:t>𝑘</m:t>
                            </m:r>
                          </m:sub>
                        </m:sSub>
                      </m:e>
                    </m:acc>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nary>
                          <m:naryPr>
                            <m:chr m:val="∑"/>
                            <m:limLoc m:val="undOvr"/>
                            <m:subHide m:val="on"/>
                            <m:supHide m:val="on"/>
                            <m:ctrlPr>
                              <a:rPr lang="en-US" sz="1100" i="1">
                                <a:solidFill>
                                  <a:schemeClr val="tx1"/>
                                </a:solidFill>
                                <a:effectLst/>
                                <a:latin typeface="Cambria Math" panose="02040503050406030204" pitchFamily="18" charset="0"/>
                                <a:ea typeface="+mn-ea"/>
                                <a:cs typeface="+mn-cs"/>
                              </a:rPr>
                            </m:ctrlPr>
                          </m:naryPr>
                          <m:sub/>
                          <m:sup/>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argPr>
                                  <m:argSz m:val="-1"/>
                                </m:argPr>
                                <m:r>
                                  <a:rPr lang="en-US" sz="1100" i="1">
                                    <a:solidFill>
                                      <a:schemeClr val="tx1"/>
                                    </a:solidFill>
                                    <a:effectLst/>
                                    <a:latin typeface="Cambria Math" panose="02040503050406030204" pitchFamily="18" charset="0"/>
                                    <a:ea typeface="+mn-ea"/>
                                    <a:cs typeface="+mn-cs"/>
                                  </a:rPr>
                                  <m:t>𝑗</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r>
                                  <a:rPr lang="en-US" sz="1100" i="1">
                                    <a:solidFill>
                                      <a:schemeClr val="tx1"/>
                                    </a:solidFill>
                                    <a:effectLst/>
                                    <a:latin typeface="Cambria Math" panose="02040503050406030204" pitchFamily="18" charset="0"/>
                                    <a:ea typeface="+mn-ea"/>
                                    <a:cs typeface="+mn-cs"/>
                                  </a:rPr>
                                  <m:t>+1</m:t>
                                </m:r>
                              </m:sub>
                            </m:sSub>
                          </m:e>
                        </m:nary>
                      </m:num>
                      <m:den>
                        <m:nary>
                          <m:naryPr>
                            <m:chr m:val="∑"/>
                            <m:limLoc m:val="undOvr"/>
                            <m:subHide m:val="on"/>
                            <m:supHide m:val="on"/>
                            <m:ctrlPr>
                              <a:rPr lang="en-US" sz="1100" i="1">
                                <a:solidFill>
                                  <a:schemeClr val="tx1"/>
                                </a:solidFill>
                                <a:effectLst/>
                                <a:latin typeface="Cambria Math" panose="02040503050406030204" pitchFamily="18" charset="0"/>
                                <a:ea typeface="+mn-ea"/>
                                <a:cs typeface="+mn-cs"/>
                              </a:rPr>
                            </m:ctrlPr>
                          </m:naryPr>
                          <m:sub/>
                          <m:sup/>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argPr>
                                  <m:argSz m:val="-1"/>
                                </m:argPr>
                                <m:r>
                                  <a:rPr lang="en-US" sz="1100" i="1">
                                    <a:solidFill>
                                      <a:schemeClr val="tx1"/>
                                    </a:solidFill>
                                    <a:effectLst/>
                                    <a:latin typeface="Cambria Math" panose="02040503050406030204" pitchFamily="18" charset="0"/>
                                    <a:ea typeface="+mn-ea"/>
                                    <a:cs typeface="+mn-cs"/>
                                  </a:rPr>
                                  <m:t>𝑗</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Sub>
                          </m:e>
                        </m:nary>
                      </m:den>
                    </m:f>
                  </m:oMath>
                </m:oMathPara>
              </a14:m>
              <a:endParaRPr lang="en-US" sz="1100">
                <a:solidFill>
                  <a:schemeClr val="tx1"/>
                </a:solidFill>
                <a:effectLst/>
                <a:latin typeface="+mn-lt"/>
                <a:ea typeface="+mn-ea"/>
                <a:cs typeface="+mn-cs"/>
              </a:endParaRPr>
            </a:p>
          </xdr:txBody>
        </xdr:sp>
      </mc:Choice>
      <mc:Fallback xmlns="">
        <xdr:sp macro="" textlink="">
          <xdr:nvSpPr>
            <xdr:cNvPr id="6" name="TextBox 2">
              <a:extLst>
                <a:ext uri="{FF2B5EF4-FFF2-40B4-BE49-F238E27FC236}">
                  <a16:creationId xmlns:a16="http://schemas.microsoft.com/office/drawing/2014/main" id="{2AAEE9EC-BAA7-C74A-AE8D-32CCB800FEF0}"/>
                </a:ext>
              </a:extLst>
            </xdr:cNvPr>
            <xdr:cNvSpPr txBox="1"/>
          </xdr:nvSpPr>
          <xdr:spPr>
            <a:xfrm>
              <a:off x="1206500" y="5873751"/>
              <a:ext cx="836084" cy="46891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r>
                <a:rPr lang="en-US" sz="1100" i="0">
                  <a:solidFill>
                    <a:schemeClr val="tx1"/>
                  </a:solidFill>
                  <a:effectLst/>
                  <a:latin typeface="+mn-lt"/>
                  <a:ea typeface="+mn-ea"/>
                  <a:cs typeface="+mn-cs"/>
                </a:rPr>
                <a:t>(𝑓_𝑘 ) ̂=(∑1▒𝐶_(𝑗,𝑘+1) )/(∑1▒𝐶_(𝑗,𝑘) )</a:t>
              </a:r>
              <a:endParaRPr lang="en-US" sz="1100">
                <a:solidFill>
                  <a:schemeClr val="tx1"/>
                </a:solidFill>
                <a:effectLst/>
                <a:latin typeface="+mn-lt"/>
                <a:ea typeface="+mn-ea"/>
                <a:cs typeface="+mn-cs"/>
              </a:endParaRPr>
            </a:p>
          </xdr:txBody>
        </xdr:sp>
      </mc:Fallback>
    </mc:AlternateContent>
    <xdr:clientData/>
  </xdr:twoCellAnchor>
  <xdr:oneCellAnchor>
    <xdr:from>
      <xdr:col>4</xdr:col>
      <xdr:colOff>328081</xdr:colOff>
      <xdr:row>28</xdr:row>
      <xdr:rowOff>190502</xdr:rowOff>
    </xdr:from>
    <xdr:ext cx="1087798" cy="355547"/>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ED77D027-555F-9E46-AF7A-C026AA07E3E0}"/>
                </a:ext>
              </a:extLst>
            </xdr:cNvPr>
            <xdr:cNvSpPr txBox="1"/>
          </xdr:nvSpPr>
          <xdr:spPr>
            <a:xfrm>
              <a:off x="3630081" y="5926669"/>
              <a:ext cx="1087798" cy="3555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𝐿𝐷𝐹</m:t>
                        </m:r>
                      </m:e>
                      <m:sub>
                        <m:r>
                          <a:rPr lang="en-US" sz="1100" i="1">
                            <a:solidFill>
                              <a:schemeClr val="tx1"/>
                            </a:solidFill>
                            <a:effectLst/>
                            <a:latin typeface="Cambria Math" panose="02040503050406030204" pitchFamily="18" charset="0"/>
                            <a:ea typeface="+mn-ea"/>
                            <a:cs typeface="+mn-cs"/>
                          </a:rPr>
                          <m:t>𝑘</m:t>
                        </m:r>
                      </m:sub>
                    </m:sSub>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nary>
                          <m:naryPr>
                            <m:chr m:val="∑"/>
                            <m:limLoc m:val="undOvr"/>
                            <m:subHide m:val="on"/>
                            <m:supHide m:val="on"/>
                            <m:ctrlPr>
                              <a:rPr lang="en-US" sz="1100" i="1">
                                <a:solidFill>
                                  <a:schemeClr val="tx1"/>
                                </a:solidFill>
                                <a:effectLst/>
                                <a:latin typeface="Cambria Math" panose="02040503050406030204" pitchFamily="18" charset="0"/>
                                <a:ea typeface="+mn-ea"/>
                                <a:cs typeface="+mn-cs"/>
                              </a:rPr>
                            </m:ctrlPr>
                          </m:naryPr>
                          <m:sub/>
                          <m:sup/>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𝐿𝑜𝑠𝑠</m:t>
                                </m:r>
                              </m:e>
                              <m:sub>
                                <m:argPr>
                                  <m:argSz m:val="-1"/>
                                </m:argPr>
                                <m:r>
                                  <a:rPr lang="en-US" sz="1100" i="1">
                                    <a:solidFill>
                                      <a:schemeClr val="tx1"/>
                                    </a:solidFill>
                                    <a:effectLst/>
                                    <a:latin typeface="Cambria Math" panose="02040503050406030204" pitchFamily="18" charset="0"/>
                                    <a:ea typeface="+mn-ea"/>
                                    <a:cs typeface="+mn-cs"/>
                                  </a:rPr>
                                  <m:t>𝑘</m:t>
                                </m:r>
                                <m:r>
                                  <a:rPr lang="en-US" sz="1100" i="1">
                                    <a:solidFill>
                                      <a:schemeClr val="tx1"/>
                                    </a:solidFill>
                                    <a:effectLst/>
                                    <a:latin typeface="Cambria Math" panose="02040503050406030204" pitchFamily="18" charset="0"/>
                                    <a:ea typeface="+mn-ea"/>
                                    <a:cs typeface="+mn-cs"/>
                                  </a:rPr>
                                  <m:t>+1</m:t>
                                </m:r>
                              </m:sub>
                            </m:sSub>
                          </m:e>
                        </m:nary>
                      </m:num>
                      <m:den>
                        <m:nary>
                          <m:naryPr>
                            <m:chr m:val="∑"/>
                            <m:limLoc m:val="undOvr"/>
                            <m:subHide m:val="on"/>
                            <m:supHide m:val="on"/>
                            <m:ctrlPr>
                              <a:rPr lang="en-US" sz="1100" i="1">
                                <a:solidFill>
                                  <a:schemeClr val="tx1"/>
                                </a:solidFill>
                                <a:effectLst/>
                                <a:latin typeface="Cambria Math" panose="02040503050406030204" pitchFamily="18" charset="0"/>
                                <a:ea typeface="+mn-ea"/>
                                <a:cs typeface="+mn-cs"/>
                              </a:rPr>
                            </m:ctrlPr>
                          </m:naryPr>
                          <m:sub/>
                          <m:sup/>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𝐿𝑜𝑠𝑠</m:t>
                                </m:r>
                              </m:e>
                              <m:sub>
                                <m:argPr>
                                  <m:argSz m:val="-1"/>
                                </m:argPr>
                                <m:r>
                                  <a:rPr lang="en-US" sz="1100" i="1">
                                    <a:solidFill>
                                      <a:schemeClr val="tx1"/>
                                    </a:solidFill>
                                    <a:effectLst/>
                                    <a:latin typeface="Cambria Math" panose="02040503050406030204" pitchFamily="18" charset="0"/>
                                    <a:ea typeface="+mn-ea"/>
                                    <a:cs typeface="+mn-cs"/>
                                  </a:rPr>
                                  <m:t>𝑘</m:t>
                                </m:r>
                              </m:sub>
                            </m:sSub>
                          </m:e>
                        </m:nary>
                      </m:den>
                    </m:f>
                  </m:oMath>
                </m:oMathPara>
              </a14:m>
              <a:endParaRPr lang="en-US" sz="1100">
                <a:solidFill>
                  <a:schemeClr val="tx1"/>
                </a:solidFill>
                <a:effectLst/>
                <a:latin typeface="+mn-lt"/>
                <a:ea typeface="+mn-ea"/>
                <a:cs typeface="+mn-cs"/>
              </a:endParaRPr>
            </a:p>
          </xdr:txBody>
        </xdr:sp>
      </mc:Choice>
      <mc:Fallback xmlns="">
        <xdr:sp macro="" textlink="">
          <xdr:nvSpPr>
            <xdr:cNvPr id="7" name="TextBox 6">
              <a:extLst>
                <a:ext uri="{FF2B5EF4-FFF2-40B4-BE49-F238E27FC236}">
                  <a16:creationId xmlns:a16="http://schemas.microsoft.com/office/drawing/2014/main" id="{ED77D027-555F-9E46-AF7A-C026AA07E3E0}"/>
                </a:ext>
              </a:extLst>
            </xdr:cNvPr>
            <xdr:cNvSpPr txBox="1"/>
          </xdr:nvSpPr>
          <xdr:spPr>
            <a:xfrm>
              <a:off x="3630081" y="5926669"/>
              <a:ext cx="1087798" cy="3555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Cambria Math" panose="02040503050406030204" pitchFamily="18" charset="0"/>
                  <a:ea typeface="+mn-ea"/>
                  <a:cs typeface="+mn-cs"/>
                </a:rPr>
                <a:t>〖𝐿𝐷𝐹〗_𝑘=(∑1▒〖𝐿𝑜𝑠𝑠〗_(𝑘+1) )/(∑1▒〖𝐿𝑜𝑠𝑠〗_𝑘 )</a:t>
              </a:r>
              <a:endParaRPr lang="en-US" sz="1100">
                <a:solidFill>
                  <a:schemeClr val="tx1"/>
                </a:solidFill>
                <a:effectLst/>
                <a:latin typeface="+mn-lt"/>
                <a:ea typeface="+mn-ea"/>
                <a:cs typeface="+mn-cs"/>
              </a:endParaRPr>
            </a:p>
          </xdr:txBody>
        </xdr:sp>
      </mc:Fallback>
    </mc:AlternateContent>
    <xdr:clientData/>
  </xdr:oneCellAnchor>
  <xdr:twoCellAnchor>
    <xdr:from>
      <xdr:col>1</xdr:col>
      <xdr:colOff>338667</xdr:colOff>
      <xdr:row>57</xdr:row>
      <xdr:rowOff>116418</xdr:rowOff>
    </xdr:from>
    <xdr:to>
      <xdr:col>2</xdr:col>
      <xdr:colOff>719667</xdr:colOff>
      <xdr:row>60</xdr:row>
      <xdr:rowOff>26257</xdr:rowOff>
    </xdr:to>
    <mc:AlternateContent xmlns:mc="http://schemas.openxmlformats.org/markup-compatibility/2006" xmlns:a14="http://schemas.microsoft.com/office/drawing/2010/main">
      <mc:Choice Requires="a14">
        <xdr:sp macro="" textlink="">
          <xdr:nvSpPr>
            <xdr:cNvPr id="8" name="TextBox 2">
              <a:extLst>
                <a:ext uri="{FF2B5EF4-FFF2-40B4-BE49-F238E27FC236}">
                  <a16:creationId xmlns:a16="http://schemas.microsoft.com/office/drawing/2014/main" id="{78818EA2-3201-DB4C-A2A6-9BE05CAA909E}"/>
                </a:ext>
              </a:extLst>
            </xdr:cNvPr>
            <xdr:cNvSpPr txBox="1"/>
          </xdr:nvSpPr>
          <xdr:spPr>
            <a:xfrm>
              <a:off x="1164167" y="11705168"/>
              <a:ext cx="1206500" cy="51308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𝜀</m:t>
                    </m:r>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argPr>
                              <m:argSz m:val="-2"/>
                            </m:argP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r>
                              <a:rPr lang="en-US" sz="1100" i="1">
                                <a:solidFill>
                                  <a:schemeClr val="tx1"/>
                                </a:solidFill>
                                <a:effectLst/>
                                <a:latin typeface="Cambria Math" panose="02040503050406030204" pitchFamily="18" charset="0"/>
                                <a:ea typeface="+mn-ea"/>
                                <a:cs typeface="+mn-cs"/>
                              </a:rPr>
                              <m:t>+1</m:t>
                            </m:r>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argPr>
                              <m:argSz m:val="-1"/>
                            </m:argP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Sub>
                        <m:r>
                          <a:rPr lang="en-US" sz="1100" i="1">
                            <a:solidFill>
                              <a:schemeClr val="tx1"/>
                            </a:solidFill>
                            <a:effectLst/>
                            <a:latin typeface="Cambria Math" panose="02040503050406030204" pitchFamily="18" charset="0"/>
                            <a:ea typeface="+mn-ea"/>
                            <a:cs typeface="+mn-cs"/>
                          </a:rPr>
                          <m:t>×</m:t>
                        </m:r>
                        <m:acc>
                          <m:accPr>
                            <m:chr m:val="̂"/>
                            <m:ctrlPr>
                              <a:rPr lang="en-US" sz="1100" i="1">
                                <a:solidFill>
                                  <a:schemeClr val="tx1"/>
                                </a:solidFill>
                                <a:effectLst/>
                                <a:latin typeface="Cambria Math" panose="02040503050406030204" pitchFamily="18" charset="0"/>
                                <a:ea typeface="+mn-ea"/>
                                <a:cs typeface="+mn-cs"/>
                              </a:rPr>
                            </m:ctrlPr>
                          </m:acc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𝑓</m:t>
                                </m:r>
                              </m:e>
                              <m:sub>
                                <m:argPr>
                                  <m:argSz m:val="-1"/>
                                </m:argPr>
                                <m:r>
                                  <a:rPr lang="en-US" sz="1100" i="1">
                                    <a:solidFill>
                                      <a:schemeClr val="tx1"/>
                                    </a:solidFill>
                                    <a:effectLst/>
                                    <a:latin typeface="Cambria Math" panose="02040503050406030204" pitchFamily="18" charset="0"/>
                                    <a:ea typeface="+mn-ea"/>
                                    <a:cs typeface="+mn-cs"/>
                                  </a:rPr>
                                  <m:t>𝑘</m:t>
                                </m:r>
                              </m:sub>
                            </m:sSub>
                          </m:e>
                        </m:acc>
                      </m:num>
                      <m:den>
                        <m:rad>
                          <m:radPr>
                            <m:degHide m:val="on"/>
                            <m:ctrlPr>
                              <a:rPr lang="en-US" sz="1100" i="1">
                                <a:solidFill>
                                  <a:schemeClr val="tx1"/>
                                </a:solidFill>
                                <a:effectLst/>
                                <a:latin typeface="Cambria Math" panose="02040503050406030204" pitchFamily="18" charset="0"/>
                                <a:ea typeface="+mn-ea"/>
                                <a:cs typeface="+mn-cs"/>
                              </a:rPr>
                            </m:ctrlPr>
                          </m:radPr>
                          <m:deg/>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argPr>
                                  <m:argSz m:val="-2"/>
                                </m:argP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Sub>
                          </m:e>
                        </m:rad>
                      </m:den>
                    </m:f>
                  </m:oMath>
                </m:oMathPara>
              </a14:m>
              <a:endParaRPr lang="en-US" sz="1100">
                <a:solidFill>
                  <a:schemeClr val="tx1"/>
                </a:solidFill>
                <a:effectLst/>
                <a:latin typeface="+mn-lt"/>
                <a:ea typeface="+mn-ea"/>
                <a:cs typeface="+mn-cs"/>
              </a:endParaRPr>
            </a:p>
          </xdr:txBody>
        </xdr:sp>
      </mc:Choice>
      <mc:Fallback xmlns="">
        <xdr:sp macro="" textlink="">
          <xdr:nvSpPr>
            <xdr:cNvPr id="8" name="TextBox 2">
              <a:extLst>
                <a:ext uri="{FF2B5EF4-FFF2-40B4-BE49-F238E27FC236}">
                  <a16:creationId xmlns:a16="http://schemas.microsoft.com/office/drawing/2014/main" id="{78818EA2-3201-DB4C-A2A6-9BE05CAA909E}"/>
                </a:ext>
              </a:extLst>
            </xdr:cNvPr>
            <xdr:cNvSpPr txBox="1"/>
          </xdr:nvSpPr>
          <xdr:spPr>
            <a:xfrm>
              <a:off x="1164167" y="11705168"/>
              <a:ext cx="1206500" cy="51308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𝜀=(𝐶_(𝑖,𝑘+1)−𝐶_(𝑖,𝑘)×(𝑓_𝑘 ) ̂)/√(𝐶_(𝑖,𝑘) )</a:t>
              </a:r>
              <a:endParaRPr lang="en-US" sz="1100">
                <a:solidFill>
                  <a:schemeClr val="tx1"/>
                </a:solidFill>
                <a:effectLst/>
                <a:latin typeface="+mn-lt"/>
                <a:ea typeface="+mn-ea"/>
                <a:cs typeface="+mn-cs"/>
              </a:endParaRPr>
            </a:p>
          </xdr:txBody>
        </xdr:sp>
      </mc:Fallback>
    </mc:AlternateContent>
    <xdr:clientData/>
  </xdr:twoCellAnchor>
  <xdr:oneCellAnchor>
    <xdr:from>
      <xdr:col>4</xdr:col>
      <xdr:colOff>412749</xdr:colOff>
      <xdr:row>57</xdr:row>
      <xdr:rowOff>179919</xdr:rowOff>
    </xdr:from>
    <xdr:ext cx="2862387" cy="387991"/>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EE6E4CB7-E324-A64C-B728-805A24D9DC7B}"/>
                </a:ext>
              </a:extLst>
            </xdr:cNvPr>
            <xdr:cNvSpPr txBox="1"/>
          </xdr:nvSpPr>
          <xdr:spPr>
            <a:xfrm>
              <a:off x="3714749" y="11768669"/>
              <a:ext cx="2862387" cy="3879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𝑤</m:t>
                    </m:r>
                    <m:r>
                      <a:rPr lang="en-US" sz="1100" i="1">
                        <a:solidFill>
                          <a:schemeClr val="tx1"/>
                        </a:solidFill>
                        <a:effectLst/>
                        <a:latin typeface="Cambria Math" panose="02040503050406030204" pitchFamily="18" charset="0"/>
                        <a:ea typeface="+mn-ea"/>
                        <a:cs typeface="+mn-cs"/>
                      </a:rPr>
                      <m:t>𝑡𝑑</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𝑟𝑒𝑠𝑖𝑑𝑢𝑎𝑙</m:t>
                    </m:r>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𝐿𝑜𝑠𝑠</m:t>
                            </m:r>
                          </m:e>
                          <m:sub>
                            <m:argPr>
                              <m:argSz m:val="-2"/>
                            </m:argPr>
                            <m:r>
                              <a:rPr lang="en-US" sz="1100" i="1">
                                <a:solidFill>
                                  <a:schemeClr val="tx1"/>
                                </a:solidFill>
                                <a:effectLst/>
                                <a:latin typeface="Cambria Math" panose="02040503050406030204" pitchFamily="18" charset="0"/>
                                <a:ea typeface="+mn-ea"/>
                                <a:cs typeface="+mn-cs"/>
                              </a:rPr>
                              <m:t>𝑘</m:t>
                            </m:r>
                            <m:r>
                              <m:rPr>
                                <m:aln/>
                              </m:rP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1</m:t>
                            </m:r>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𝐿𝑜𝑠𝑠</m:t>
                            </m:r>
                          </m:e>
                          <m:sub>
                            <m:argPr>
                              <m:argSz m:val="-1"/>
                            </m:argPr>
                            <m:r>
                              <a:rPr lang="en-US" sz="1100" i="1">
                                <a:solidFill>
                                  <a:schemeClr val="tx1"/>
                                </a:solidFill>
                                <a:effectLst/>
                                <a:latin typeface="Cambria Math" panose="02040503050406030204" pitchFamily="18" charset="0"/>
                                <a:ea typeface="+mn-ea"/>
                                <a:cs typeface="+mn-cs"/>
                              </a:rPr>
                              <m:t>𝑘</m:t>
                            </m:r>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𝐿𝐷𝐹</m:t>
                            </m:r>
                          </m:e>
                          <m:sub>
                            <m:argPr>
                              <m:argSz m:val="-1"/>
                            </m:argPr>
                            <m:r>
                              <a:rPr lang="en-US" sz="1100" i="1">
                                <a:solidFill>
                                  <a:schemeClr val="tx1"/>
                                </a:solidFill>
                                <a:effectLst/>
                                <a:latin typeface="Cambria Math" panose="02040503050406030204" pitchFamily="18" charset="0"/>
                                <a:ea typeface="+mn-ea"/>
                                <a:cs typeface="+mn-cs"/>
                              </a:rPr>
                              <m:t>𝑘</m:t>
                            </m:r>
                          </m:sub>
                        </m:sSub>
                      </m:num>
                      <m:den>
                        <m:rad>
                          <m:radPr>
                            <m:degHide m:val="on"/>
                            <m:ctrlPr>
                              <a:rPr lang="en-US" sz="1100" i="1">
                                <a:solidFill>
                                  <a:schemeClr val="tx1"/>
                                </a:solidFill>
                                <a:effectLst/>
                                <a:latin typeface="Cambria Math" panose="02040503050406030204" pitchFamily="18" charset="0"/>
                                <a:ea typeface="+mn-ea"/>
                                <a:cs typeface="+mn-cs"/>
                              </a:rPr>
                            </m:ctrlPr>
                          </m:radPr>
                          <m:deg/>
                          <m:e>
                            <m:r>
                              <a:rPr lang="en-US" sz="1100" i="1">
                                <a:solidFill>
                                  <a:schemeClr val="tx1"/>
                                </a:solidFill>
                                <a:effectLst/>
                                <a:latin typeface="Cambria Math" panose="02040503050406030204" pitchFamily="18" charset="0"/>
                                <a:ea typeface="+mn-ea"/>
                                <a:cs typeface="+mn-cs"/>
                              </a:rPr>
                              <m:t>𝑉𝑎𝑟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𝑎𝑠𝑠𝑢𝑚𝑝𝑡𝑖𝑜𝑛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𝐿𝑜𝑠𝑠</m:t>
                                </m:r>
                              </m:e>
                              <m:sub>
                                <m:argPr>
                                  <m:argSz m:val="-1"/>
                                </m:argPr>
                                <m:r>
                                  <a:rPr lang="en-US" sz="1100" i="1">
                                    <a:solidFill>
                                      <a:schemeClr val="tx1"/>
                                    </a:solidFill>
                                    <a:effectLst/>
                                    <a:latin typeface="Cambria Math" panose="02040503050406030204" pitchFamily="18" charset="0"/>
                                    <a:ea typeface="+mn-ea"/>
                                    <a:cs typeface="+mn-cs"/>
                                  </a:rPr>
                                  <m:t>𝑘</m:t>
                                </m:r>
                                <m:r>
                                  <a:rPr lang="en-US" sz="1100" i="1">
                                    <a:solidFill>
                                      <a:schemeClr val="tx1"/>
                                    </a:solidFill>
                                    <a:effectLst/>
                                    <a:latin typeface="Cambria Math" panose="02040503050406030204" pitchFamily="18" charset="0"/>
                                    <a:ea typeface="+mn-ea"/>
                                    <a:cs typeface="+mn-cs"/>
                                  </a:rPr>
                                  <m:t>+1</m:t>
                                </m:r>
                              </m:sub>
                            </m:sSub>
                          </m:e>
                        </m:rad>
                      </m:den>
                    </m:f>
                    <m:r>
                      <m:rPr>
                        <m:nor/>
                      </m:rPr>
                      <a:rPr lang="en-US">
                        <a:effectLst/>
                      </a:rPr>
                      <m:t> </m:t>
                    </m:r>
                  </m:oMath>
                </m:oMathPara>
              </a14:m>
              <a:endParaRPr lang="en-US" sz="1100">
                <a:solidFill>
                  <a:schemeClr val="tx1"/>
                </a:solidFill>
              </a:endParaRPr>
            </a:p>
          </xdr:txBody>
        </xdr:sp>
      </mc:Choice>
      <mc:Fallback xmlns="">
        <xdr:sp macro="" textlink="">
          <xdr:nvSpPr>
            <xdr:cNvPr id="11" name="TextBox 10">
              <a:extLst>
                <a:ext uri="{FF2B5EF4-FFF2-40B4-BE49-F238E27FC236}">
                  <a16:creationId xmlns:a16="http://schemas.microsoft.com/office/drawing/2014/main" id="{EE6E4CB7-E324-A64C-B728-805A24D9DC7B}"/>
                </a:ext>
              </a:extLst>
            </xdr:cNvPr>
            <xdr:cNvSpPr txBox="1"/>
          </xdr:nvSpPr>
          <xdr:spPr>
            <a:xfrm>
              <a:off x="3714749" y="11768669"/>
              <a:ext cx="2862387" cy="3879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solidFill>
                    <a:schemeClr val="tx1"/>
                  </a:solidFill>
                  <a:effectLst/>
                  <a:latin typeface="Cambria Math" panose="02040503050406030204" pitchFamily="18" charset="0"/>
                  <a:ea typeface="+mn-ea"/>
                  <a:cs typeface="+mn-cs"/>
                </a:rPr>
                <a:t>𝑤</a:t>
              </a:r>
              <a:r>
                <a:rPr lang="en-US" sz="1100" i="0">
                  <a:solidFill>
                    <a:schemeClr val="tx1"/>
                  </a:solidFill>
                  <a:effectLst/>
                  <a:latin typeface="+mn-lt"/>
                  <a:ea typeface="+mn-ea"/>
                  <a:cs typeface="+mn-cs"/>
                </a:rPr>
                <a:t>𝑡𝑑 𝑟𝑒𝑠𝑖𝑑𝑢𝑎𝑙=(〖𝐿𝑜𝑠𝑠〗_(𝑘+1)−〖𝐿𝑜𝑠𝑠〗_𝑘×〖𝐿𝐷𝐹〗_𝑘)/√(𝑉𝑎𝑟 𝑎𝑠𝑠𝑢𝑚𝑝𝑡𝑖𝑜𝑛 𝑜𝑓 〖𝐿𝑜𝑠𝑠〗_(𝑘+1) ) </a:t>
              </a:r>
              <a:r>
                <a:rPr lang="en-US" sz="1100" i="0">
                  <a:solidFill>
                    <a:schemeClr val="tx1"/>
                  </a:solidFill>
                  <a:effectLst/>
                  <a:latin typeface="Cambria Math" panose="02040503050406030204" pitchFamily="18" charset="0"/>
                  <a:ea typeface="+mn-ea"/>
                  <a:cs typeface="+mn-cs"/>
                </a:rPr>
                <a:t>"</a:t>
              </a:r>
              <a:r>
                <a:rPr lang="en-US" i="0">
                  <a:effectLst/>
                  <a:latin typeface="Cambria Math" panose="02040503050406030204" pitchFamily="18" charset="0"/>
                </a:rPr>
                <a:t> </a:t>
              </a:r>
              <a:r>
                <a:rPr lang="en-US" i="0">
                  <a:effectLst/>
                </a:rPr>
                <a:t>"</a:t>
              </a:r>
              <a:endParaRPr lang="en-US" sz="1100">
                <a:solidFill>
                  <a:schemeClr val="tx1"/>
                </a:solidFill>
              </a:endParaRPr>
            </a:p>
          </xdr:txBody>
        </xdr:sp>
      </mc:Fallback>
    </mc:AlternateContent>
    <xdr:clientData/>
  </xdr:oneCellAnchor>
  <xdr:oneCellAnchor>
    <xdr:from>
      <xdr:col>2</xdr:col>
      <xdr:colOff>381000</xdr:colOff>
      <xdr:row>18</xdr:row>
      <xdr:rowOff>52916</xdr:rowOff>
    </xdr:from>
    <xdr:ext cx="1748748" cy="191078"/>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D0B45AA9-F8B2-934A-8365-C8271F86A8B0}"/>
                </a:ext>
              </a:extLst>
            </xdr:cNvPr>
            <xdr:cNvSpPr txBox="1"/>
          </xdr:nvSpPr>
          <xdr:spPr>
            <a:xfrm>
              <a:off x="2032000" y="3725333"/>
              <a:ext cx="1748748"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sty m:val="p"/>
                      </m:rPr>
                      <a:rPr lang="en-US" sz="1100">
                        <a:solidFill>
                          <a:schemeClr val="tx1"/>
                        </a:solidFill>
                        <a:effectLst/>
                        <a:latin typeface="Cambria Math" panose="02040503050406030204" pitchFamily="18" charset="0"/>
                        <a:ea typeface="+mn-ea"/>
                        <a:cs typeface="+mn-cs"/>
                      </a:rPr>
                      <m:t>E</m:t>
                    </m:r>
                    <m:d>
                      <m:dPr>
                        <m:begChr m:val="["/>
                        <m:endChr m:val="]"/>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argPr>
                              <m:argSz m:val="-1"/>
                            </m:argP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r>
                              <a:rPr lang="en-US" sz="1100" i="1">
                                <a:solidFill>
                                  <a:schemeClr val="tx1"/>
                                </a:solidFill>
                                <a:effectLst/>
                                <a:latin typeface="Cambria Math" panose="02040503050406030204" pitchFamily="18" charset="0"/>
                                <a:ea typeface="+mn-ea"/>
                                <a:cs typeface="+mn-cs"/>
                              </a:rPr>
                              <m:t>+1</m:t>
                            </m:r>
                          </m:sub>
                        </m:sSub>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argPr>
                              <m:argSz m:val="-1"/>
                            </m:argP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,1</m:t>
                            </m:r>
                          </m:sub>
                        </m:sSub>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argPr>
                              <m:argSz m:val="-1"/>
                            </m:argP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Sub>
                      </m:e>
                    </m:d>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argPr>
                          <m:argSz m:val="-1"/>
                        </m:argP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𝑓</m:t>
                        </m:r>
                      </m:e>
                      <m:sub>
                        <m:argPr>
                          <m:argSz m:val="-1"/>
                        </m:argPr>
                        <m:r>
                          <a:rPr lang="en-US" sz="1100" i="1">
                            <a:solidFill>
                              <a:schemeClr val="tx1"/>
                            </a:solidFill>
                            <a:effectLst/>
                            <a:latin typeface="Cambria Math" panose="02040503050406030204" pitchFamily="18" charset="0"/>
                            <a:ea typeface="+mn-ea"/>
                            <a:cs typeface="+mn-cs"/>
                          </a:rPr>
                          <m:t>𝑘</m:t>
                        </m:r>
                      </m:sub>
                    </m:sSub>
                    <m:r>
                      <m:rPr>
                        <m:nor/>
                      </m:rPr>
                      <a:rPr lang="en-US">
                        <a:effectLst/>
                      </a:rPr>
                      <m:t> </m:t>
                    </m:r>
                  </m:oMath>
                </m:oMathPara>
              </a14:m>
              <a:endParaRPr lang="en-US" sz="1100">
                <a:solidFill>
                  <a:schemeClr val="tx1"/>
                </a:solidFill>
              </a:endParaRPr>
            </a:p>
          </xdr:txBody>
        </xdr:sp>
      </mc:Choice>
      <mc:Fallback xmlns="">
        <xdr:sp macro="" textlink="">
          <xdr:nvSpPr>
            <xdr:cNvPr id="12" name="TextBox 11">
              <a:extLst>
                <a:ext uri="{FF2B5EF4-FFF2-40B4-BE49-F238E27FC236}">
                  <a16:creationId xmlns:a16="http://schemas.microsoft.com/office/drawing/2014/main" id="{D0B45AA9-F8B2-934A-8365-C8271F86A8B0}"/>
                </a:ext>
              </a:extLst>
            </xdr:cNvPr>
            <xdr:cNvSpPr txBox="1"/>
          </xdr:nvSpPr>
          <xdr:spPr>
            <a:xfrm>
              <a:off x="2032000" y="3725333"/>
              <a:ext cx="1748748"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mn-lt"/>
                  <a:ea typeface="+mn-ea"/>
                  <a:cs typeface="+mn-cs"/>
                </a:rPr>
                <a:t>E[𝐶_(𝑖,𝑘+1) | 𝐶_(𝑖,1),…, 𝐶_(𝑖,𝑘) ]=𝐶_(𝑖,𝑘)×𝑓_𝑘 </a:t>
              </a:r>
              <a:r>
                <a:rPr lang="en-US" sz="1100" i="0">
                  <a:solidFill>
                    <a:schemeClr val="tx1"/>
                  </a:solidFill>
                  <a:effectLst/>
                  <a:latin typeface="Cambria Math" panose="02040503050406030204" pitchFamily="18" charset="0"/>
                  <a:ea typeface="+mn-ea"/>
                  <a:cs typeface="+mn-cs"/>
                </a:rPr>
                <a:t>"</a:t>
              </a:r>
              <a:r>
                <a:rPr lang="en-US" i="0">
                  <a:effectLst/>
                  <a:latin typeface="Cambria Math" panose="02040503050406030204" pitchFamily="18" charset="0"/>
                </a:rPr>
                <a:t> </a:t>
              </a:r>
              <a:r>
                <a:rPr lang="en-US" i="0">
                  <a:effectLst/>
                </a:rPr>
                <a:t>"</a:t>
              </a:r>
              <a:endParaRPr lang="en-US" sz="1100">
                <a:solidFill>
                  <a:schemeClr val="tx1"/>
                </a:solidFill>
              </a:endParaRPr>
            </a:p>
          </xdr:txBody>
        </xdr:sp>
      </mc:Fallback>
    </mc:AlternateContent>
    <xdr:clientData/>
  </xdr:oneCellAnchor>
  <xdr:oneCellAnchor>
    <xdr:from>
      <xdr:col>2</xdr:col>
      <xdr:colOff>31750</xdr:colOff>
      <xdr:row>62</xdr:row>
      <xdr:rowOff>179916</xdr:rowOff>
    </xdr:from>
    <xdr:ext cx="809196" cy="172098"/>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6F1D2549-C1C8-384E-BFB1-30D571C8EAEF}"/>
                </a:ext>
              </a:extLst>
            </xdr:cNvPr>
            <xdr:cNvSpPr txBox="1"/>
          </xdr:nvSpPr>
          <xdr:spPr>
            <a:xfrm>
              <a:off x="1682750" y="12774083"/>
              <a:ext cx="809196"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sty m:val="p"/>
                      </m:rPr>
                      <a:rPr lang="en-US" sz="1100">
                        <a:solidFill>
                          <a:schemeClr val="tx1"/>
                        </a:solidFill>
                        <a:effectLst/>
                        <a:latin typeface="Cambria Math" panose="02040503050406030204" pitchFamily="18" charset="0"/>
                        <a:ea typeface="+mn-ea"/>
                        <a:cs typeface="+mn-cs"/>
                      </a:rPr>
                      <m:t>Var</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argPr>
                          <m:argSz m:val="-2"/>
                        </m:argPr>
                        <m:r>
                          <a:rPr lang="en-US" sz="1100" i="1">
                            <a:solidFill>
                              <a:schemeClr val="tx1"/>
                            </a:solidFill>
                            <a:effectLst/>
                            <a:latin typeface="Cambria Math" panose="02040503050406030204" pitchFamily="18" charset="0"/>
                            <a:ea typeface="+mn-ea"/>
                            <a:cs typeface="+mn-cs"/>
                          </a:rPr>
                          <m:t>𝑘</m:t>
                        </m:r>
                        <m:r>
                          <a:rPr lang="en-US" sz="1100" i="1">
                            <a:solidFill>
                              <a:schemeClr val="tx1"/>
                            </a:solidFill>
                            <a:effectLst/>
                            <a:latin typeface="Cambria Math" panose="02040503050406030204" pitchFamily="18" charset="0"/>
                            <a:ea typeface="+mn-ea"/>
                            <a:cs typeface="+mn-cs"/>
                          </a:rPr>
                          <m:t>+1</m:t>
                        </m:r>
                      </m:sub>
                    </m:sSub>
                    <m:r>
                      <a:rPr lang="en-US" sz="1100" i="1">
                        <a:solidFill>
                          <a:schemeClr val="tx1"/>
                        </a:solidFill>
                        <a:effectLst/>
                        <a:latin typeface="Cambria Math" panose="02040503050406030204" pitchFamily="18" charset="0"/>
                        <a:ea typeface="+mn-ea"/>
                        <a:cs typeface="+mn-cs"/>
                      </a:rPr>
                      <m:t>)∝</m:t>
                    </m:r>
                    <m:r>
                      <m:rPr>
                        <m:nor/>
                      </m:rPr>
                      <a:rPr lang="en-US">
                        <a:effectLst/>
                      </a:rPr>
                      <m:t> </m:t>
                    </m:r>
                  </m:oMath>
                </m:oMathPara>
              </a14:m>
              <a:endParaRPr lang="en-US" sz="1100">
                <a:solidFill>
                  <a:schemeClr val="tx1"/>
                </a:solidFill>
              </a:endParaRPr>
            </a:p>
          </xdr:txBody>
        </xdr:sp>
      </mc:Choice>
      <mc:Fallback xmlns="">
        <xdr:sp macro="" textlink="">
          <xdr:nvSpPr>
            <xdr:cNvPr id="13" name="TextBox 12">
              <a:extLst>
                <a:ext uri="{FF2B5EF4-FFF2-40B4-BE49-F238E27FC236}">
                  <a16:creationId xmlns:a16="http://schemas.microsoft.com/office/drawing/2014/main" id="{6F1D2549-C1C8-384E-BFB1-30D571C8EAEF}"/>
                </a:ext>
              </a:extLst>
            </xdr:cNvPr>
            <xdr:cNvSpPr txBox="1"/>
          </xdr:nvSpPr>
          <xdr:spPr>
            <a:xfrm>
              <a:off x="1682750" y="12774083"/>
              <a:ext cx="809196"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mn-lt"/>
                  <a:ea typeface="+mn-ea"/>
                  <a:cs typeface="+mn-cs"/>
                </a:rPr>
                <a:t>Var(𝐶_(𝑘+1))∝</a:t>
              </a:r>
              <a:r>
                <a:rPr lang="en-US" sz="1100" i="0">
                  <a:solidFill>
                    <a:schemeClr val="tx1"/>
                  </a:solidFill>
                  <a:effectLst/>
                  <a:latin typeface="Cambria Math" panose="02040503050406030204" pitchFamily="18" charset="0"/>
                  <a:ea typeface="+mn-ea"/>
                  <a:cs typeface="+mn-cs"/>
                </a:rPr>
                <a:t>"</a:t>
              </a:r>
              <a:r>
                <a:rPr lang="en-US" i="0">
                  <a:effectLst/>
                  <a:latin typeface="Cambria Math" panose="02040503050406030204" pitchFamily="18" charset="0"/>
                </a:rPr>
                <a:t> </a:t>
              </a:r>
              <a:r>
                <a:rPr lang="en-US" i="0">
                  <a:effectLst/>
                </a:rPr>
                <a:t>"</a:t>
              </a:r>
              <a:endParaRPr lang="en-US" sz="1100">
                <a:solidFill>
                  <a:schemeClr val="tx1"/>
                </a:solidFill>
              </a:endParaRPr>
            </a:p>
          </xdr:txBody>
        </xdr:sp>
      </mc:Fallback>
    </mc:AlternateContent>
    <xdr:clientData/>
  </xdr:oneCellAnchor>
  <xdr:oneCellAnchor>
    <xdr:from>
      <xdr:col>2</xdr:col>
      <xdr:colOff>306917</xdr:colOff>
      <xdr:row>65</xdr:row>
      <xdr:rowOff>0</xdr:rowOff>
    </xdr:from>
    <xdr:ext cx="260584" cy="176908"/>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6DFE2BE0-1500-FD4A-AE02-5BB6C67CE33E}"/>
                </a:ext>
              </a:extLst>
            </xdr:cNvPr>
            <xdr:cNvSpPr txBox="1"/>
          </xdr:nvSpPr>
          <xdr:spPr>
            <a:xfrm>
              <a:off x="1957917" y="13208000"/>
              <a:ext cx="260584" cy="1769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r>
                          <a:rPr lang="en-US" sz="1100" b="0" i="1">
                            <a:solidFill>
                              <a:schemeClr val="tx1"/>
                            </a:solidFill>
                            <a:effectLst/>
                            <a:latin typeface="Cambria Math" panose="02040503050406030204" pitchFamily="18" charset="0"/>
                            <a:ea typeface="+mn-ea"/>
                            <a:cs typeface="+mn-cs"/>
                          </a:rPr>
                          <m:t>𝑖</m:t>
                        </m:r>
                        <m:r>
                          <a:rPr lang="en-US" sz="1100" b="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Sub>
                    <m:r>
                      <m:rPr>
                        <m:nor/>
                      </m:rPr>
                      <a:rPr lang="en-US">
                        <a:effectLst/>
                      </a:rPr>
                      <m:t> </m:t>
                    </m:r>
                  </m:oMath>
                </m:oMathPara>
              </a14:m>
              <a:endParaRPr lang="en-US" sz="1100">
                <a:solidFill>
                  <a:schemeClr val="tx1"/>
                </a:solidFill>
              </a:endParaRPr>
            </a:p>
          </xdr:txBody>
        </xdr:sp>
      </mc:Choice>
      <mc:Fallback xmlns="">
        <xdr:sp macro="" textlink="">
          <xdr:nvSpPr>
            <xdr:cNvPr id="14" name="TextBox 13">
              <a:extLst>
                <a:ext uri="{FF2B5EF4-FFF2-40B4-BE49-F238E27FC236}">
                  <a16:creationId xmlns:a16="http://schemas.microsoft.com/office/drawing/2014/main" id="{6DFE2BE0-1500-FD4A-AE02-5BB6C67CE33E}"/>
                </a:ext>
              </a:extLst>
            </xdr:cNvPr>
            <xdr:cNvSpPr txBox="1"/>
          </xdr:nvSpPr>
          <xdr:spPr>
            <a:xfrm>
              <a:off x="1957917" y="13208000"/>
              <a:ext cx="260584" cy="1769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𝐶_(</a:t>
              </a:r>
              <a:r>
                <a:rPr lang="en-US" sz="1100" b="0" i="0">
                  <a:solidFill>
                    <a:schemeClr val="tx1"/>
                  </a:solidFill>
                  <a:effectLst/>
                  <a:latin typeface="Cambria Math" panose="02040503050406030204" pitchFamily="18" charset="0"/>
                  <a:ea typeface="+mn-ea"/>
                  <a:cs typeface="+mn-cs"/>
                </a:rPr>
                <a:t>𝑖,</a:t>
              </a:r>
              <a:r>
                <a:rPr lang="en-US" sz="1100" i="0">
                  <a:solidFill>
                    <a:schemeClr val="tx1"/>
                  </a:solidFill>
                  <a:effectLst/>
                  <a:latin typeface="Cambria Math" panose="02040503050406030204" pitchFamily="18" charset="0"/>
                  <a:ea typeface="+mn-ea"/>
                  <a:cs typeface="+mn-cs"/>
                </a:rPr>
                <a:t>𝑘) "</a:t>
              </a:r>
              <a:r>
                <a:rPr lang="en-US" i="0">
                  <a:effectLst/>
                  <a:latin typeface="Cambria Math" panose="02040503050406030204" pitchFamily="18" charset="0"/>
                </a:rPr>
                <a:t> </a:t>
              </a:r>
              <a:r>
                <a:rPr lang="en-US" i="0">
                  <a:effectLst/>
                </a:rPr>
                <a:t>"</a:t>
              </a:r>
              <a:endParaRPr lang="en-US" sz="1100">
                <a:solidFill>
                  <a:schemeClr val="tx1"/>
                </a:solidFill>
              </a:endParaRPr>
            </a:p>
          </xdr:txBody>
        </xdr:sp>
      </mc:Fallback>
    </mc:AlternateContent>
    <xdr:clientData/>
  </xdr:oneCellAnchor>
  <xdr:oneCellAnchor>
    <xdr:from>
      <xdr:col>3</xdr:col>
      <xdr:colOff>258233</xdr:colOff>
      <xdr:row>65</xdr:row>
      <xdr:rowOff>4234</xdr:rowOff>
    </xdr:from>
    <xdr:ext cx="260584" cy="176908"/>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56023876-49E1-5A43-B7A2-088C9C36BB41}"/>
                </a:ext>
              </a:extLst>
            </xdr:cNvPr>
            <xdr:cNvSpPr txBox="1"/>
          </xdr:nvSpPr>
          <xdr:spPr>
            <a:xfrm>
              <a:off x="2734733" y="13212234"/>
              <a:ext cx="260584" cy="1769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r>
                          <a:rPr lang="en-US" sz="1100" b="0" i="1">
                            <a:solidFill>
                              <a:schemeClr val="tx1"/>
                            </a:solidFill>
                            <a:effectLst/>
                            <a:latin typeface="Cambria Math" panose="02040503050406030204" pitchFamily="18" charset="0"/>
                            <a:ea typeface="+mn-ea"/>
                            <a:cs typeface="+mn-cs"/>
                          </a:rPr>
                          <m:t>𝑖</m:t>
                        </m:r>
                        <m:r>
                          <a:rPr lang="en-US" sz="1100" b="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Sub>
                    <m:r>
                      <m:rPr>
                        <m:nor/>
                      </m:rPr>
                      <a:rPr lang="en-US">
                        <a:effectLst/>
                      </a:rPr>
                      <m:t> </m:t>
                    </m:r>
                  </m:oMath>
                </m:oMathPara>
              </a14:m>
              <a:endParaRPr lang="en-US" sz="1100">
                <a:solidFill>
                  <a:schemeClr val="tx1"/>
                </a:solidFill>
              </a:endParaRPr>
            </a:p>
          </xdr:txBody>
        </xdr:sp>
      </mc:Choice>
      <mc:Fallback xmlns="">
        <xdr:sp macro="" textlink="">
          <xdr:nvSpPr>
            <xdr:cNvPr id="16" name="TextBox 15">
              <a:extLst>
                <a:ext uri="{FF2B5EF4-FFF2-40B4-BE49-F238E27FC236}">
                  <a16:creationId xmlns:a16="http://schemas.microsoft.com/office/drawing/2014/main" id="{56023876-49E1-5A43-B7A2-088C9C36BB41}"/>
                </a:ext>
              </a:extLst>
            </xdr:cNvPr>
            <xdr:cNvSpPr txBox="1"/>
          </xdr:nvSpPr>
          <xdr:spPr>
            <a:xfrm>
              <a:off x="2734733" y="13212234"/>
              <a:ext cx="260584" cy="1769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𝐶_(</a:t>
              </a:r>
              <a:r>
                <a:rPr lang="en-US" sz="1100" b="0" i="0">
                  <a:solidFill>
                    <a:schemeClr val="tx1"/>
                  </a:solidFill>
                  <a:effectLst/>
                  <a:latin typeface="Cambria Math" panose="02040503050406030204" pitchFamily="18" charset="0"/>
                  <a:ea typeface="+mn-ea"/>
                  <a:cs typeface="+mn-cs"/>
                </a:rPr>
                <a:t>𝑖,</a:t>
              </a:r>
              <a:r>
                <a:rPr lang="en-US" sz="1100" i="0">
                  <a:solidFill>
                    <a:schemeClr val="tx1"/>
                  </a:solidFill>
                  <a:effectLst/>
                  <a:latin typeface="Cambria Math" panose="02040503050406030204" pitchFamily="18" charset="0"/>
                  <a:ea typeface="+mn-ea"/>
                  <a:cs typeface="+mn-cs"/>
                </a:rPr>
                <a:t>𝑘) "</a:t>
              </a:r>
              <a:r>
                <a:rPr lang="en-US" i="0">
                  <a:effectLst/>
                  <a:latin typeface="Cambria Math" panose="02040503050406030204" pitchFamily="18" charset="0"/>
                </a:rPr>
                <a:t> </a:t>
              </a:r>
              <a:r>
                <a:rPr lang="en-US" i="0">
                  <a:effectLst/>
                </a:rPr>
                <a:t>"</a:t>
              </a:r>
              <a:endParaRPr lang="en-US" sz="1100">
                <a:solidFill>
                  <a:schemeClr val="tx1"/>
                </a:solidFill>
              </a:endParaRPr>
            </a:p>
          </xdr:txBody>
        </xdr:sp>
      </mc:Fallback>
    </mc:AlternateContent>
    <xdr:clientData/>
  </xdr:oneCellAnchor>
  <xdr:oneCellAnchor>
    <xdr:from>
      <xdr:col>2</xdr:col>
      <xdr:colOff>264583</xdr:colOff>
      <xdr:row>66</xdr:row>
      <xdr:rowOff>21167</xdr:rowOff>
    </xdr:from>
    <xdr:ext cx="260584" cy="191399"/>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A5CD2190-2A5F-424D-91AF-1B8AEF9D16E8}"/>
                </a:ext>
              </a:extLst>
            </xdr:cNvPr>
            <xdr:cNvSpPr txBox="1"/>
          </xdr:nvSpPr>
          <xdr:spPr>
            <a:xfrm>
              <a:off x="1915583" y="13430250"/>
              <a:ext cx="260584" cy="191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100" b="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𝐶</m:t>
                        </m:r>
                      </m:e>
                      <m:sub>
                        <m:r>
                          <a:rPr lang="en-US" sz="1100" b="0" i="1">
                            <a:solidFill>
                              <a:schemeClr val="tx1"/>
                            </a:solidFill>
                            <a:effectLst/>
                            <a:latin typeface="Cambria Math" panose="02040503050406030204" pitchFamily="18" charset="0"/>
                            <a:ea typeface="+mn-ea"/>
                            <a:cs typeface="+mn-cs"/>
                          </a:rPr>
                          <m:t>𝑖</m:t>
                        </m:r>
                        <m:r>
                          <a:rPr lang="en-US" sz="1100" b="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up>
                        <m:r>
                          <a:rPr lang="en-US" sz="1100" b="0" i="1">
                            <a:solidFill>
                              <a:schemeClr val="tx1"/>
                            </a:solidFill>
                            <a:effectLst/>
                            <a:latin typeface="Cambria Math" panose="02040503050406030204" pitchFamily="18" charset="0"/>
                            <a:ea typeface="+mn-ea"/>
                            <a:cs typeface="+mn-cs"/>
                          </a:rPr>
                          <m:t>2</m:t>
                        </m:r>
                      </m:sup>
                    </m:sSubSup>
                    <m:r>
                      <m:rPr>
                        <m:nor/>
                      </m:rPr>
                      <a:rPr lang="en-US">
                        <a:effectLst/>
                      </a:rPr>
                      <m:t> </m:t>
                    </m:r>
                  </m:oMath>
                </m:oMathPara>
              </a14:m>
              <a:endParaRPr lang="en-US" sz="1100">
                <a:solidFill>
                  <a:schemeClr val="tx1"/>
                </a:solidFill>
              </a:endParaRPr>
            </a:p>
          </xdr:txBody>
        </xdr:sp>
      </mc:Choice>
      <mc:Fallback xmlns="">
        <xdr:sp macro="" textlink="">
          <xdr:nvSpPr>
            <xdr:cNvPr id="17" name="TextBox 16">
              <a:extLst>
                <a:ext uri="{FF2B5EF4-FFF2-40B4-BE49-F238E27FC236}">
                  <a16:creationId xmlns:a16="http://schemas.microsoft.com/office/drawing/2014/main" id="{A5CD2190-2A5F-424D-91AF-1B8AEF9D16E8}"/>
                </a:ext>
              </a:extLst>
            </xdr:cNvPr>
            <xdr:cNvSpPr txBox="1"/>
          </xdr:nvSpPr>
          <xdr:spPr>
            <a:xfrm>
              <a:off x="1915583" y="13430250"/>
              <a:ext cx="260584" cy="191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𝐶</a:t>
              </a:r>
              <a:r>
                <a:rPr lang="en-US" sz="1100" b="0" i="0">
                  <a:solidFill>
                    <a:schemeClr val="tx1"/>
                  </a:solidFill>
                  <a:effectLst/>
                  <a:latin typeface="Cambria Math" panose="02040503050406030204" pitchFamily="18" charset="0"/>
                  <a:ea typeface="+mn-ea"/>
                  <a:cs typeface="+mn-cs"/>
                </a:rPr>
                <a:t>_(𝑖,</a:t>
              </a:r>
              <a:r>
                <a:rPr lang="en-US" sz="1100" i="0">
                  <a:solidFill>
                    <a:schemeClr val="tx1"/>
                  </a:solidFill>
                  <a:effectLst/>
                  <a:latin typeface="Cambria Math" panose="02040503050406030204" pitchFamily="18" charset="0"/>
                  <a:ea typeface="+mn-ea"/>
                  <a:cs typeface="+mn-cs"/>
                </a:rPr>
                <a:t>𝑘</a:t>
              </a:r>
              <a:r>
                <a:rPr lang="en-US" sz="1100" b="0" i="0">
                  <a:solidFill>
                    <a:schemeClr val="tx1"/>
                  </a:solidFill>
                  <a:effectLst/>
                  <a:latin typeface="Cambria Math" panose="02040503050406030204" pitchFamily="18" charset="0"/>
                  <a:ea typeface="+mn-ea"/>
                  <a:cs typeface="+mn-cs"/>
                </a:rPr>
                <a:t>)^2 "</a:t>
              </a:r>
              <a:r>
                <a:rPr lang="en-US" i="0">
                  <a:effectLst/>
                  <a:latin typeface="Cambria Math" panose="02040503050406030204" pitchFamily="18" charset="0"/>
                </a:rPr>
                <a:t> </a:t>
              </a:r>
              <a:r>
                <a:rPr lang="en-US" i="0">
                  <a:effectLst/>
                </a:rPr>
                <a:t>"</a:t>
              </a:r>
              <a:endParaRPr lang="en-US" sz="1100">
                <a:solidFill>
                  <a:schemeClr val="tx1"/>
                </a:solidFill>
              </a:endParaRPr>
            </a:p>
          </xdr:txBody>
        </xdr:sp>
      </mc:Fallback>
    </mc:AlternateContent>
    <xdr:clientData/>
  </xdr:oneCellAnchor>
  <xdr:oneCellAnchor>
    <xdr:from>
      <xdr:col>3</xdr:col>
      <xdr:colOff>247650</xdr:colOff>
      <xdr:row>64</xdr:row>
      <xdr:rowOff>14816</xdr:rowOff>
    </xdr:from>
    <xdr:ext cx="260584" cy="191399"/>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62DB49C2-9278-8B4A-8782-2A1753B4036D}"/>
                </a:ext>
              </a:extLst>
            </xdr:cNvPr>
            <xdr:cNvSpPr txBox="1"/>
          </xdr:nvSpPr>
          <xdr:spPr>
            <a:xfrm>
              <a:off x="2724150" y="13021733"/>
              <a:ext cx="260584" cy="191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100" b="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𝐶</m:t>
                        </m:r>
                      </m:e>
                      <m:sub>
                        <m:r>
                          <a:rPr lang="en-US" sz="1100" b="0" i="1">
                            <a:solidFill>
                              <a:schemeClr val="tx1"/>
                            </a:solidFill>
                            <a:effectLst/>
                            <a:latin typeface="Cambria Math" panose="02040503050406030204" pitchFamily="18" charset="0"/>
                            <a:ea typeface="+mn-ea"/>
                            <a:cs typeface="+mn-cs"/>
                          </a:rPr>
                          <m:t>𝑖</m:t>
                        </m:r>
                        <m:r>
                          <a:rPr lang="en-US" sz="1100" b="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up>
                        <m:r>
                          <a:rPr lang="en-US" sz="1100" b="0" i="1">
                            <a:solidFill>
                              <a:schemeClr val="tx1"/>
                            </a:solidFill>
                            <a:effectLst/>
                            <a:latin typeface="Cambria Math" panose="02040503050406030204" pitchFamily="18" charset="0"/>
                            <a:ea typeface="+mn-ea"/>
                            <a:cs typeface="+mn-cs"/>
                          </a:rPr>
                          <m:t>2</m:t>
                        </m:r>
                      </m:sup>
                    </m:sSubSup>
                    <m:r>
                      <m:rPr>
                        <m:nor/>
                      </m:rPr>
                      <a:rPr lang="en-US">
                        <a:effectLst/>
                      </a:rPr>
                      <m:t> </m:t>
                    </m:r>
                  </m:oMath>
                </m:oMathPara>
              </a14:m>
              <a:endParaRPr lang="en-US" sz="1100">
                <a:solidFill>
                  <a:schemeClr val="tx1"/>
                </a:solidFill>
              </a:endParaRPr>
            </a:p>
          </xdr:txBody>
        </xdr:sp>
      </mc:Choice>
      <mc:Fallback xmlns="">
        <xdr:sp macro="" textlink="">
          <xdr:nvSpPr>
            <xdr:cNvPr id="18" name="TextBox 17">
              <a:extLst>
                <a:ext uri="{FF2B5EF4-FFF2-40B4-BE49-F238E27FC236}">
                  <a16:creationId xmlns:a16="http://schemas.microsoft.com/office/drawing/2014/main" id="{62DB49C2-9278-8B4A-8782-2A1753B4036D}"/>
                </a:ext>
              </a:extLst>
            </xdr:cNvPr>
            <xdr:cNvSpPr txBox="1"/>
          </xdr:nvSpPr>
          <xdr:spPr>
            <a:xfrm>
              <a:off x="2724150" y="13021733"/>
              <a:ext cx="260584" cy="191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𝐶</a:t>
              </a:r>
              <a:r>
                <a:rPr lang="en-US" sz="1100" b="0" i="0">
                  <a:solidFill>
                    <a:schemeClr val="tx1"/>
                  </a:solidFill>
                  <a:effectLst/>
                  <a:latin typeface="Cambria Math" panose="02040503050406030204" pitchFamily="18" charset="0"/>
                  <a:ea typeface="+mn-ea"/>
                  <a:cs typeface="+mn-cs"/>
                </a:rPr>
                <a:t>_(𝑖,</a:t>
              </a:r>
              <a:r>
                <a:rPr lang="en-US" sz="1100" i="0">
                  <a:solidFill>
                    <a:schemeClr val="tx1"/>
                  </a:solidFill>
                  <a:effectLst/>
                  <a:latin typeface="Cambria Math" panose="02040503050406030204" pitchFamily="18" charset="0"/>
                  <a:ea typeface="+mn-ea"/>
                  <a:cs typeface="+mn-cs"/>
                </a:rPr>
                <a:t>𝑘</a:t>
              </a:r>
              <a:r>
                <a:rPr lang="en-US" sz="1100" b="0" i="0">
                  <a:solidFill>
                    <a:schemeClr val="tx1"/>
                  </a:solidFill>
                  <a:effectLst/>
                  <a:latin typeface="Cambria Math" panose="02040503050406030204" pitchFamily="18" charset="0"/>
                  <a:ea typeface="+mn-ea"/>
                  <a:cs typeface="+mn-cs"/>
                </a:rPr>
                <a:t>)^2 "</a:t>
              </a:r>
              <a:r>
                <a:rPr lang="en-US" i="0">
                  <a:effectLst/>
                  <a:latin typeface="Cambria Math" panose="02040503050406030204" pitchFamily="18" charset="0"/>
                </a:rPr>
                <a:t> </a:t>
              </a:r>
              <a:r>
                <a:rPr lang="en-US" i="0">
                  <a:effectLst/>
                </a:rPr>
                <a:t>"</a:t>
              </a:r>
              <a:endParaRPr lang="en-US" sz="1100">
                <a:solidFill>
                  <a:schemeClr val="tx1"/>
                </a:solidFill>
              </a:endParaRPr>
            </a:p>
          </xdr:txBody>
        </xdr:sp>
      </mc:Fallback>
    </mc:AlternateContent>
    <xdr:clientData/>
  </xdr:oneCellAnchor>
  <xdr:oneCellAnchor>
    <xdr:from>
      <xdr:col>4</xdr:col>
      <xdr:colOff>0</xdr:colOff>
      <xdr:row>64</xdr:row>
      <xdr:rowOff>10583</xdr:rowOff>
    </xdr:from>
    <xdr:ext cx="866969" cy="191399"/>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F28EF0ED-FF88-C04C-A591-9446821D758F}"/>
                </a:ext>
              </a:extLst>
            </xdr:cNvPr>
            <xdr:cNvSpPr txBox="1"/>
          </xdr:nvSpPr>
          <xdr:spPr>
            <a:xfrm>
              <a:off x="3302000" y="13017500"/>
              <a:ext cx="866969" cy="191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100" b="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𝐶</m:t>
                        </m:r>
                      </m:e>
                      <m:sub>
                        <m:r>
                          <a:rPr lang="en-US" sz="1100" b="0" i="1">
                            <a:solidFill>
                              <a:schemeClr val="tx1"/>
                            </a:solidFill>
                            <a:effectLst/>
                            <a:latin typeface="Cambria Math" panose="02040503050406030204" pitchFamily="18" charset="0"/>
                            <a:ea typeface="+mn-ea"/>
                            <a:cs typeface="+mn-cs"/>
                          </a:rPr>
                          <m:t>𝑖</m:t>
                        </m:r>
                        <m:r>
                          <a:rPr lang="en-US" sz="1100" b="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up>
                        <m:r>
                          <a:rPr lang="en-US" sz="1100" b="0" i="1">
                            <a:solidFill>
                              <a:schemeClr val="tx1"/>
                            </a:solidFill>
                            <a:effectLst/>
                            <a:latin typeface="Cambria Math" panose="02040503050406030204" pitchFamily="18" charset="0"/>
                            <a:ea typeface="+mn-ea"/>
                            <a:cs typeface="+mn-cs"/>
                          </a:rPr>
                          <m:t>2</m:t>
                        </m:r>
                      </m:sup>
                    </m:sSubSup>
                    <m:r>
                      <m:rPr>
                        <m:nor/>
                      </m:rPr>
                      <a:rPr lang="en-US" sz="1100" b="0" i="0">
                        <a:solidFill>
                          <a:schemeClr val="tx1"/>
                        </a:solidFill>
                        <a:effectLst/>
                        <a:latin typeface="Calibri" panose="020F0502020204030204" pitchFamily="34" charset="0"/>
                        <a:ea typeface="+mn-ea"/>
                        <a:cs typeface="Calibri" panose="020F0502020204030204" pitchFamily="34" charset="0"/>
                      </a:rPr>
                      <m:t>−</m:t>
                    </m:r>
                    <m:r>
                      <m:rPr>
                        <m:nor/>
                      </m:rPr>
                      <a:rPr lang="en-US" sz="1100" b="0" i="0">
                        <a:solidFill>
                          <a:schemeClr val="tx1"/>
                        </a:solidFill>
                        <a:effectLst/>
                        <a:latin typeface="Calibri" panose="020F0502020204030204" pitchFamily="34" charset="0"/>
                        <a:ea typeface="+mn-ea"/>
                        <a:cs typeface="Calibri" panose="020F0502020204030204" pitchFamily="34" charset="0"/>
                      </a:rPr>
                      <m:t>weighted</m:t>
                    </m:r>
                    <m:r>
                      <m:rPr>
                        <m:nor/>
                      </m:rPr>
                      <a:rPr lang="en-US">
                        <a:effectLst/>
                        <a:latin typeface="Calibri" panose="020F0502020204030204" pitchFamily="34" charset="0"/>
                        <a:cs typeface="Calibri" panose="020F0502020204030204" pitchFamily="34" charset="0"/>
                      </a:rPr>
                      <m:t> </m:t>
                    </m:r>
                  </m:oMath>
                </m:oMathPara>
              </a14:m>
              <a:endParaRPr lang="en-US" sz="1100">
                <a:solidFill>
                  <a:schemeClr val="tx1"/>
                </a:solidFill>
                <a:latin typeface="Calibri" panose="020F0502020204030204" pitchFamily="34" charset="0"/>
                <a:cs typeface="Calibri" panose="020F0502020204030204" pitchFamily="34" charset="0"/>
              </a:endParaRPr>
            </a:p>
          </xdr:txBody>
        </xdr:sp>
      </mc:Choice>
      <mc:Fallback xmlns="">
        <xdr:sp macro="" textlink="">
          <xdr:nvSpPr>
            <xdr:cNvPr id="19" name="TextBox 18">
              <a:extLst>
                <a:ext uri="{FF2B5EF4-FFF2-40B4-BE49-F238E27FC236}">
                  <a16:creationId xmlns:a16="http://schemas.microsoft.com/office/drawing/2014/main" id="{F28EF0ED-FF88-C04C-A591-9446821D758F}"/>
                </a:ext>
              </a:extLst>
            </xdr:cNvPr>
            <xdr:cNvSpPr txBox="1"/>
          </xdr:nvSpPr>
          <xdr:spPr>
            <a:xfrm>
              <a:off x="3302000" y="13017500"/>
              <a:ext cx="866969" cy="191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𝐶</a:t>
              </a:r>
              <a:r>
                <a:rPr lang="en-US" sz="1100" b="0" i="0">
                  <a:solidFill>
                    <a:schemeClr val="tx1"/>
                  </a:solidFill>
                  <a:effectLst/>
                  <a:latin typeface="Cambria Math" panose="02040503050406030204" pitchFamily="18" charset="0"/>
                  <a:ea typeface="+mn-ea"/>
                  <a:cs typeface="+mn-cs"/>
                </a:rPr>
                <a:t>_(𝑖,</a:t>
              </a:r>
              <a:r>
                <a:rPr lang="en-US" sz="1100" i="0">
                  <a:solidFill>
                    <a:schemeClr val="tx1"/>
                  </a:solidFill>
                  <a:effectLst/>
                  <a:latin typeface="Cambria Math" panose="02040503050406030204" pitchFamily="18" charset="0"/>
                  <a:ea typeface="+mn-ea"/>
                  <a:cs typeface="+mn-cs"/>
                </a:rPr>
                <a:t>𝑘</a:t>
              </a:r>
              <a:r>
                <a:rPr lang="en-US" sz="1100" b="0" i="0">
                  <a:solidFill>
                    <a:schemeClr val="tx1"/>
                  </a:solidFill>
                  <a:effectLst/>
                  <a:latin typeface="Cambria Math" panose="02040503050406030204" pitchFamily="18" charset="0"/>
                  <a:ea typeface="+mn-ea"/>
                  <a:cs typeface="+mn-cs"/>
                </a:rPr>
                <a:t>)^2 "</a:t>
              </a:r>
              <a:r>
                <a:rPr lang="en-US" sz="1100" b="0" i="0">
                  <a:solidFill>
                    <a:schemeClr val="tx1"/>
                  </a:solidFill>
                  <a:effectLst/>
                  <a:latin typeface="Cambria Math" panose="02040503050406030204" pitchFamily="18" charset="0"/>
                  <a:ea typeface="+mn-ea"/>
                  <a:cs typeface="Calibri" panose="020F0502020204030204" pitchFamily="34" charset="0"/>
                </a:rPr>
                <a:t>-weighted</a:t>
              </a:r>
              <a:r>
                <a:rPr lang="en-US" i="0">
                  <a:effectLst/>
                  <a:latin typeface="Cambria Math" panose="02040503050406030204" pitchFamily="18" charset="0"/>
                  <a:cs typeface="Calibri" panose="020F0502020204030204" pitchFamily="34" charset="0"/>
                </a:rPr>
                <a:t> </a:t>
              </a:r>
              <a:r>
                <a:rPr lang="en-US" i="0">
                  <a:effectLst/>
                  <a:latin typeface="Calibri" panose="020F0502020204030204" pitchFamily="34" charset="0"/>
                  <a:cs typeface="Calibri" panose="020F0502020204030204" pitchFamily="34" charset="0"/>
                </a:rPr>
                <a:t>"</a:t>
              </a:r>
              <a:endParaRPr lang="en-US" sz="1100">
                <a:solidFill>
                  <a:schemeClr val="tx1"/>
                </a:solidFill>
                <a:latin typeface="Calibri" panose="020F0502020204030204" pitchFamily="34" charset="0"/>
                <a:cs typeface="Calibri" panose="020F0502020204030204" pitchFamily="34" charset="0"/>
              </a:endParaRPr>
            </a:p>
          </xdr:txBody>
        </xdr:sp>
      </mc:Fallback>
    </mc:AlternateContent>
    <xdr:clientData/>
  </xdr:oneCellAnchor>
  <xdr:oneCellAnchor>
    <xdr:from>
      <xdr:col>3</xdr:col>
      <xdr:colOff>74083</xdr:colOff>
      <xdr:row>113</xdr:row>
      <xdr:rowOff>10583</xdr:rowOff>
    </xdr:from>
    <xdr:ext cx="2188035" cy="420756"/>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97CA7888-AA12-2A47-8D79-8B32AF8E8990}"/>
                </a:ext>
              </a:extLst>
            </xdr:cNvPr>
            <xdr:cNvSpPr txBox="1"/>
          </xdr:nvSpPr>
          <xdr:spPr>
            <a:xfrm>
              <a:off x="2550583" y="22997583"/>
              <a:ext cx="2188035" cy="4207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𝜀</m:t>
                    </m:r>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argPr>
                              <m:argSz m:val="-2"/>
                            </m:argP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r>
                              <a:rPr lang="en-US" sz="1100" i="1">
                                <a:solidFill>
                                  <a:schemeClr val="tx1"/>
                                </a:solidFill>
                                <a:effectLst/>
                                <a:latin typeface="Cambria Math" panose="02040503050406030204" pitchFamily="18" charset="0"/>
                                <a:ea typeface="+mn-ea"/>
                                <a:cs typeface="+mn-cs"/>
                              </a:rPr>
                              <m:t>+1</m:t>
                            </m:r>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argPr>
                              <m:argSz m:val="-1"/>
                            </m:argP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Sub>
                        <m:r>
                          <a:rPr lang="en-US" sz="1100" i="1">
                            <a:solidFill>
                              <a:schemeClr val="tx1"/>
                            </a:solidFill>
                            <a:effectLst/>
                            <a:latin typeface="Cambria Math" panose="02040503050406030204" pitchFamily="18" charset="0"/>
                            <a:ea typeface="+mn-ea"/>
                            <a:cs typeface="+mn-cs"/>
                          </a:rPr>
                          <m:t>×</m:t>
                        </m:r>
                        <m:acc>
                          <m:accPr>
                            <m:chr m:val="̂"/>
                            <m:ctrlPr>
                              <a:rPr lang="en-US" sz="1100" i="1">
                                <a:solidFill>
                                  <a:schemeClr val="tx1"/>
                                </a:solidFill>
                                <a:effectLst/>
                                <a:latin typeface="Cambria Math" panose="02040503050406030204" pitchFamily="18" charset="0"/>
                                <a:ea typeface="+mn-ea"/>
                                <a:cs typeface="+mn-cs"/>
                              </a:rPr>
                            </m:ctrlPr>
                          </m:acc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𝑓</m:t>
                                </m:r>
                              </m:e>
                              <m:sub>
                                <m:argPr>
                                  <m:argSz m:val="-1"/>
                                </m:argPr>
                                <m:r>
                                  <a:rPr lang="en-US" sz="1100" i="1">
                                    <a:solidFill>
                                      <a:schemeClr val="tx1"/>
                                    </a:solidFill>
                                    <a:effectLst/>
                                    <a:latin typeface="Cambria Math" panose="02040503050406030204" pitchFamily="18" charset="0"/>
                                    <a:ea typeface="+mn-ea"/>
                                    <a:cs typeface="+mn-cs"/>
                                  </a:rPr>
                                  <m:t>𝑘</m:t>
                                </m:r>
                              </m:sub>
                            </m:sSub>
                          </m:e>
                        </m:acc>
                      </m:num>
                      <m:den>
                        <m:rad>
                          <m:radPr>
                            <m:degHide m:val="on"/>
                            <m:ctrlPr>
                              <a:rPr lang="en-US" sz="1100" i="1">
                                <a:solidFill>
                                  <a:schemeClr val="tx1"/>
                                </a:solidFill>
                                <a:effectLst/>
                                <a:latin typeface="Cambria Math" panose="02040503050406030204" pitchFamily="18" charset="0"/>
                                <a:ea typeface="+mn-ea"/>
                                <a:cs typeface="+mn-cs"/>
                              </a:rPr>
                            </m:ctrlPr>
                          </m:radPr>
                          <m:deg/>
                          <m:e>
                            <m:sSubSup>
                              <m:sSubSupPr>
                                <m:ctrlPr>
                                  <a:rPr lang="en-US" sz="110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𝐶</m:t>
                                </m:r>
                              </m:e>
                              <m:sub>
                                <m:argPr>
                                  <m:argSz m:val="-1"/>
                                </m:argP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up>
                                <m:argPr>
                                  <m:argSz m:val="-1"/>
                                </m:argPr>
                                <m:r>
                                  <a:rPr lang="en-US" sz="1100" i="1">
                                    <a:solidFill>
                                      <a:schemeClr val="tx1"/>
                                    </a:solidFill>
                                    <a:effectLst/>
                                    <a:latin typeface="Cambria Math" panose="02040503050406030204" pitchFamily="18" charset="0"/>
                                    <a:ea typeface="+mn-ea"/>
                                    <a:cs typeface="+mn-cs"/>
                                  </a:rPr>
                                  <m:t>2</m:t>
                                </m:r>
                              </m:sup>
                            </m:sSubSup>
                          </m:e>
                        </m:rad>
                      </m:den>
                    </m:f>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argPr>
                              <m:argSz m:val="-2"/>
                            </m:argP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r>
                              <a:rPr lang="en-US" sz="1100" i="1">
                                <a:solidFill>
                                  <a:schemeClr val="tx1"/>
                                </a:solidFill>
                                <a:effectLst/>
                                <a:latin typeface="Cambria Math" panose="02040503050406030204" pitchFamily="18" charset="0"/>
                                <a:ea typeface="+mn-ea"/>
                                <a:cs typeface="+mn-cs"/>
                              </a:rPr>
                              <m:t>+1</m:t>
                            </m:r>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argPr>
                              <m:argSz m:val="-1"/>
                            </m:argP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Sub>
                        <m:r>
                          <a:rPr lang="en-US" sz="1100" i="1">
                            <a:solidFill>
                              <a:schemeClr val="tx1"/>
                            </a:solidFill>
                            <a:effectLst/>
                            <a:latin typeface="Cambria Math" panose="02040503050406030204" pitchFamily="18" charset="0"/>
                            <a:ea typeface="+mn-ea"/>
                            <a:cs typeface="+mn-cs"/>
                          </a:rPr>
                          <m:t>×</m:t>
                        </m:r>
                        <m:acc>
                          <m:accPr>
                            <m:chr m:val="̂"/>
                            <m:ctrlPr>
                              <a:rPr lang="en-US" sz="1100" i="1">
                                <a:solidFill>
                                  <a:schemeClr val="tx1"/>
                                </a:solidFill>
                                <a:effectLst/>
                                <a:latin typeface="Cambria Math" panose="02040503050406030204" pitchFamily="18" charset="0"/>
                                <a:ea typeface="+mn-ea"/>
                                <a:cs typeface="+mn-cs"/>
                              </a:rPr>
                            </m:ctrlPr>
                          </m:acc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𝑓</m:t>
                                </m:r>
                              </m:e>
                              <m:sub>
                                <m:argPr>
                                  <m:argSz m:val="-1"/>
                                </m:argPr>
                                <m:r>
                                  <a:rPr lang="en-US" sz="1100" i="1">
                                    <a:solidFill>
                                      <a:schemeClr val="tx1"/>
                                    </a:solidFill>
                                    <a:effectLst/>
                                    <a:latin typeface="Cambria Math" panose="02040503050406030204" pitchFamily="18" charset="0"/>
                                    <a:ea typeface="+mn-ea"/>
                                    <a:cs typeface="+mn-cs"/>
                                  </a:rPr>
                                  <m:t>𝑘</m:t>
                                </m:r>
                              </m:sub>
                            </m:sSub>
                          </m:e>
                        </m:acc>
                      </m:num>
                      <m:den>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argPr>
                              <m:argSz m:val="-1"/>
                            </m:argP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Sub>
                      </m:den>
                    </m:f>
                    <m:r>
                      <m:rPr>
                        <m:nor/>
                      </m:rPr>
                      <a:rPr lang="en-US">
                        <a:effectLst/>
                      </a:rPr>
                      <m:t> </m:t>
                    </m:r>
                  </m:oMath>
                </m:oMathPara>
              </a14:m>
              <a:endParaRPr lang="en-US" sz="1100">
                <a:solidFill>
                  <a:schemeClr val="tx1"/>
                </a:solidFill>
              </a:endParaRPr>
            </a:p>
          </xdr:txBody>
        </xdr:sp>
      </mc:Choice>
      <mc:Fallback xmlns="">
        <xdr:sp macro="" textlink="">
          <xdr:nvSpPr>
            <xdr:cNvPr id="20" name="TextBox 19">
              <a:extLst>
                <a:ext uri="{FF2B5EF4-FFF2-40B4-BE49-F238E27FC236}">
                  <a16:creationId xmlns:a16="http://schemas.microsoft.com/office/drawing/2014/main" id="{97CA7888-AA12-2A47-8D79-8B32AF8E8990}"/>
                </a:ext>
              </a:extLst>
            </xdr:cNvPr>
            <xdr:cNvSpPr txBox="1"/>
          </xdr:nvSpPr>
          <xdr:spPr>
            <a:xfrm>
              <a:off x="2550583" y="22997583"/>
              <a:ext cx="2188035" cy="4207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mn-lt"/>
                  <a:ea typeface="+mn-ea"/>
                  <a:cs typeface="+mn-cs"/>
                </a:rPr>
                <a:t>𝜀=(𝐶_(𝑖,𝑘+1)−𝐶_(𝑖,𝑘)×(𝑓_𝑘 ) ̂)/√(𝐶_(𝑖,𝑘)^2 )=(𝐶_(𝑖,𝑘+1)−𝐶_(𝑖,𝑘)×(𝑓_𝑘 ) ̂)/𝐶_(𝑖,𝑘)  </a:t>
              </a:r>
              <a:r>
                <a:rPr lang="en-US" sz="1100" i="0">
                  <a:solidFill>
                    <a:schemeClr val="tx1"/>
                  </a:solidFill>
                  <a:effectLst/>
                  <a:latin typeface="Cambria Math" panose="02040503050406030204" pitchFamily="18" charset="0"/>
                  <a:ea typeface="+mn-ea"/>
                  <a:cs typeface="+mn-cs"/>
                </a:rPr>
                <a:t>"</a:t>
              </a:r>
              <a:r>
                <a:rPr lang="en-US" i="0">
                  <a:effectLst/>
                  <a:latin typeface="Cambria Math" panose="02040503050406030204" pitchFamily="18" charset="0"/>
                </a:rPr>
                <a:t> </a:t>
              </a:r>
              <a:r>
                <a:rPr lang="en-US" i="0">
                  <a:effectLst/>
                </a:rPr>
                <a:t>"</a:t>
              </a:r>
              <a:endParaRPr lang="en-US" sz="1100">
                <a:solidFill>
                  <a:schemeClr val="tx1"/>
                </a:solidFill>
              </a:endParaRPr>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xdr:col>
      <xdr:colOff>180764</xdr:colOff>
      <xdr:row>28</xdr:row>
      <xdr:rowOff>42334</xdr:rowOff>
    </xdr:from>
    <xdr:to>
      <xdr:col>4</xdr:col>
      <xdr:colOff>179916</xdr:colOff>
      <xdr:row>29</xdr:row>
      <xdr:rowOff>70485</xdr:rowOff>
    </xdr:to>
    <xdr:cxnSp macro="">
      <xdr:nvCxnSpPr>
        <xdr:cNvPr id="2" name="Straight Connector 1">
          <a:extLst>
            <a:ext uri="{FF2B5EF4-FFF2-40B4-BE49-F238E27FC236}">
              <a16:creationId xmlns:a16="http://schemas.microsoft.com/office/drawing/2014/main" id="{9F8C338A-1FF7-C901-F6D5-B5FB1FBF74BC}"/>
            </a:ext>
          </a:extLst>
        </xdr:cNvPr>
        <xdr:cNvCxnSpPr/>
      </xdr:nvCxnSpPr>
      <xdr:spPr>
        <a:xfrm flipV="1">
          <a:off x="1831764" y="5196417"/>
          <a:ext cx="824652" cy="239818"/>
        </a:xfrm>
        <a:prstGeom prst="line">
          <a:avLst/>
        </a:prstGeom>
        <a:ln w="6350" cmpd="sng">
          <a:solidFill>
            <a:schemeClr val="tx1"/>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179916</xdr:colOff>
      <xdr:row>28</xdr:row>
      <xdr:rowOff>31749</xdr:rowOff>
    </xdr:from>
    <xdr:to>
      <xdr:col>5</xdr:col>
      <xdr:colOff>201082</xdr:colOff>
      <xdr:row>30</xdr:row>
      <xdr:rowOff>52916</xdr:rowOff>
    </xdr:to>
    <xdr:cxnSp macro="">
      <xdr:nvCxnSpPr>
        <xdr:cNvPr id="3" name="Straight Connector 2">
          <a:extLst>
            <a:ext uri="{FF2B5EF4-FFF2-40B4-BE49-F238E27FC236}">
              <a16:creationId xmlns:a16="http://schemas.microsoft.com/office/drawing/2014/main" id="{FF16BA2D-7CCB-F646-F3DF-82AFE31DFAAD}"/>
            </a:ext>
          </a:extLst>
        </xdr:cNvPr>
        <xdr:cNvCxnSpPr/>
      </xdr:nvCxnSpPr>
      <xdr:spPr>
        <a:xfrm flipV="1">
          <a:off x="1830916" y="5185832"/>
          <a:ext cx="1672166" cy="444501"/>
        </a:xfrm>
        <a:prstGeom prst="line">
          <a:avLst/>
        </a:prstGeom>
        <a:ln w="6350" cmpd="sng">
          <a:solidFill>
            <a:schemeClr val="tx1"/>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179917</xdr:colOff>
      <xdr:row>28</xdr:row>
      <xdr:rowOff>42334</xdr:rowOff>
    </xdr:from>
    <xdr:to>
      <xdr:col>6</xdr:col>
      <xdr:colOff>179917</xdr:colOff>
      <xdr:row>31</xdr:row>
      <xdr:rowOff>74084</xdr:rowOff>
    </xdr:to>
    <xdr:cxnSp macro="">
      <xdr:nvCxnSpPr>
        <xdr:cNvPr id="4" name="Straight Connector 3">
          <a:extLst>
            <a:ext uri="{FF2B5EF4-FFF2-40B4-BE49-F238E27FC236}">
              <a16:creationId xmlns:a16="http://schemas.microsoft.com/office/drawing/2014/main" id="{860E7CD8-67F5-7B17-0642-F1DB7888D665}"/>
            </a:ext>
          </a:extLst>
        </xdr:cNvPr>
        <xdr:cNvCxnSpPr/>
      </xdr:nvCxnSpPr>
      <xdr:spPr>
        <a:xfrm flipV="1">
          <a:off x="1830917" y="5196417"/>
          <a:ext cx="2476500" cy="666750"/>
        </a:xfrm>
        <a:prstGeom prst="line">
          <a:avLst/>
        </a:prstGeom>
        <a:ln w="6350" cmpd="sng">
          <a:solidFill>
            <a:schemeClr val="tx1"/>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137583</xdr:colOff>
      <xdr:row>28</xdr:row>
      <xdr:rowOff>52917</xdr:rowOff>
    </xdr:from>
    <xdr:to>
      <xdr:col>7</xdr:col>
      <xdr:colOff>105833</xdr:colOff>
      <xdr:row>32</xdr:row>
      <xdr:rowOff>84667</xdr:rowOff>
    </xdr:to>
    <xdr:cxnSp macro="">
      <xdr:nvCxnSpPr>
        <xdr:cNvPr id="5" name="Straight Connector 4">
          <a:extLst>
            <a:ext uri="{FF2B5EF4-FFF2-40B4-BE49-F238E27FC236}">
              <a16:creationId xmlns:a16="http://schemas.microsoft.com/office/drawing/2014/main" id="{E05D8FCA-0130-EC01-3187-3A220947F358}"/>
            </a:ext>
          </a:extLst>
        </xdr:cNvPr>
        <xdr:cNvCxnSpPr>
          <a:cxnSpLocks/>
        </xdr:cNvCxnSpPr>
      </xdr:nvCxnSpPr>
      <xdr:spPr>
        <a:xfrm flipV="1">
          <a:off x="1788583" y="5207000"/>
          <a:ext cx="3270250" cy="878417"/>
        </a:xfrm>
        <a:prstGeom prst="line">
          <a:avLst/>
        </a:prstGeom>
        <a:ln w="6350" cmpd="sng">
          <a:solidFill>
            <a:schemeClr val="tx1"/>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370417</xdr:colOff>
      <xdr:row>37</xdr:row>
      <xdr:rowOff>10584</xdr:rowOff>
    </xdr:from>
    <xdr:to>
      <xdr:col>2</xdr:col>
      <xdr:colOff>709083</xdr:colOff>
      <xdr:row>38</xdr:row>
      <xdr:rowOff>95220</xdr:rowOff>
    </xdr:to>
    <mc:AlternateContent xmlns:mc="http://schemas.openxmlformats.org/markup-compatibility/2006" xmlns:a14="http://schemas.microsoft.com/office/drawing/2010/main">
      <mc:Choice Requires="a14">
        <xdr:sp macro="" textlink="">
          <xdr:nvSpPr>
            <xdr:cNvPr id="16" name="TextBox 2">
              <a:extLst>
                <a:ext uri="{FF2B5EF4-FFF2-40B4-BE49-F238E27FC236}">
                  <a16:creationId xmlns:a16="http://schemas.microsoft.com/office/drawing/2014/main" id="{BAB4DD5C-C85E-4E45-9249-316C4355F9E4}"/>
                </a:ext>
              </a:extLst>
            </xdr:cNvPr>
            <xdr:cNvSpPr txBox="1"/>
          </xdr:nvSpPr>
          <xdr:spPr>
            <a:xfrm>
              <a:off x="1195917" y="7842251"/>
              <a:ext cx="1164166" cy="28571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Cambria Math" panose="02040503050406030204" pitchFamily="18" charset="0"/>
                            <a:cs typeface="+mn-cs"/>
                          </a:rPr>
                        </m:ctrlPr>
                      </m:sSubPr>
                      <m:e>
                        <m:r>
                          <a:rPr lang="en-US" sz="1100" i="1">
                            <a:solidFill>
                              <a:schemeClr val="tx1"/>
                            </a:solidFill>
                            <a:effectLst/>
                            <a:latin typeface="Cambria Math" panose="02040503050406030204" pitchFamily="18" charset="0"/>
                            <a:ea typeface="Cambria Math" panose="02040503050406030204" pitchFamily="18" charset="0"/>
                            <a:cs typeface="+mn-cs"/>
                          </a:rPr>
                          <m:t>𝑍</m:t>
                        </m:r>
                      </m:e>
                      <m:sub>
                        <m:argPr>
                          <m:argSz m:val="-1"/>
                        </m:argPr>
                        <m:r>
                          <a:rPr lang="en-US" sz="1100" i="1">
                            <a:solidFill>
                              <a:schemeClr val="tx1"/>
                            </a:solidFill>
                            <a:effectLst/>
                            <a:latin typeface="Cambria Math" panose="02040503050406030204" pitchFamily="18" charset="0"/>
                            <a:ea typeface="Cambria Math" panose="02040503050406030204" pitchFamily="18" charset="0"/>
                            <a:cs typeface="+mn-cs"/>
                          </a:rPr>
                          <m:t>𝑗</m:t>
                        </m:r>
                      </m:sub>
                    </m:sSub>
                    <m:r>
                      <a:rPr lang="en-US" sz="1100" i="1">
                        <a:solidFill>
                          <a:schemeClr val="tx1"/>
                        </a:solidFill>
                        <a:effectLst/>
                        <a:latin typeface="Cambria Math" panose="02040503050406030204" pitchFamily="18" charset="0"/>
                        <a:ea typeface="Cambria Math" panose="02040503050406030204" pitchFamily="18" charset="0"/>
                        <a:cs typeface="+mn-cs"/>
                      </a:rPr>
                      <m:t>=</m:t>
                    </m:r>
                    <m:func>
                      <m:funcPr>
                        <m:ctrlPr>
                          <a:rPr lang="en-US" sz="1100" i="1">
                            <a:solidFill>
                              <a:schemeClr val="tx1"/>
                            </a:solidFill>
                            <a:effectLst/>
                            <a:latin typeface="Cambria Math" panose="02040503050406030204" pitchFamily="18" charset="0"/>
                            <a:ea typeface="Cambria Math" panose="02040503050406030204" pitchFamily="18" charset="0"/>
                            <a:cs typeface="+mn-cs"/>
                          </a:rPr>
                        </m:ctrlPr>
                      </m:funcPr>
                      <m:fName>
                        <m:r>
                          <m:rPr>
                            <m:sty m:val="p"/>
                          </m:rPr>
                          <a:rPr lang="en-US" sz="1100">
                            <a:solidFill>
                              <a:schemeClr val="tx1"/>
                            </a:solidFill>
                            <a:effectLst/>
                            <a:latin typeface="Cambria Math" panose="02040503050406030204" pitchFamily="18" charset="0"/>
                            <a:ea typeface="Cambria Math" panose="02040503050406030204" pitchFamily="18" charset="0"/>
                            <a:cs typeface="+mn-cs"/>
                          </a:rPr>
                          <m:t>min</m:t>
                        </m:r>
                      </m:fName>
                      <m:e>
                        <m:d>
                          <m:dPr>
                            <m:ctrlPr>
                              <a:rPr lang="en-US" sz="1100" i="1">
                                <a:solidFill>
                                  <a:schemeClr val="tx1"/>
                                </a:solidFill>
                                <a:effectLst/>
                                <a:latin typeface="Cambria Math" panose="02040503050406030204" pitchFamily="18" charset="0"/>
                                <a:ea typeface="Cambria Math" panose="02040503050406030204" pitchFamily="18" charset="0"/>
                                <a:cs typeface="+mn-cs"/>
                              </a:rPr>
                            </m:ctrlPr>
                          </m:dPr>
                          <m:e>
                            <m:sSub>
                              <m:sSubPr>
                                <m:ctrlPr>
                                  <a:rPr lang="en-US" sz="1100" i="1">
                                    <a:solidFill>
                                      <a:schemeClr val="tx1"/>
                                    </a:solidFill>
                                    <a:effectLst/>
                                    <a:latin typeface="Cambria Math" panose="02040503050406030204" pitchFamily="18" charset="0"/>
                                    <a:ea typeface="Cambria Math" panose="02040503050406030204" pitchFamily="18" charset="0"/>
                                    <a:cs typeface="+mn-cs"/>
                                  </a:rPr>
                                </m:ctrlPr>
                              </m:sSubPr>
                              <m:e>
                                <m:r>
                                  <a:rPr lang="en-US" sz="1100" i="1">
                                    <a:solidFill>
                                      <a:schemeClr val="tx1"/>
                                    </a:solidFill>
                                    <a:effectLst/>
                                    <a:latin typeface="Cambria Math" panose="02040503050406030204" pitchFamily="18" charset="0"/>
                                    <a:ea typeface="Cambria Math" panose="02040503050406030204" pitchFamily="18" charset="0"/>
                                    <a:cs typeface="+mn-cs"/>
                                  </a:rPr>
                                  <m:t>𝑆</m:t>
                                </m:r>
                              </m:e>
                              <m:sub>
                                <m:argPr>
                                  <m:argSz m:val="-1"/>
                                </m:argPr>
                                <m:r>
                                  <a:rPr lang="en-US" sz="1100" i="1">
                                    <a:solidFill>
                                      <a:schemeClr val="tx1"/>
                                    </a:solidFill>
                                    <a:effectLst/>
                                    <a:latin typeface="Cambria Math" panose="02040503050406030204" pitchFamily="18" charset="0"/>
                                    <a:ea typeface="Cambria Math" panose="02040503050406030204" pitchFamily="18" charset="0"/>
                                    <a:cs typeface="+mn-cs"/>
                                  </a:rPr>
                                  <m:t>𝑗</m:t>
                                </m:r>
                              </m:sub>
                            </m:sSub>
                            <m:r>
                              <a:rPr lang="en-US" sz="1100" i="1">
                                <a:solidFill>
                                  <a:schemeClr val="tx1"/>
                                </a:solidFill>
                                <a:effectLst/>
                                <a:latin typeface="Cambria Math" panose="02040503050406030204" pitchFamily="18" charset="0"/>
                                <a:ea typeface="Cambria Math" panose="02040503050406030204" pitchFamily="18" charset="0"/>
                                <a:cs typeface="+mn-cs"/>
                              </a:rPr>
                              <m:t>,</m:t>
                            </m:r>
                            <m:sSub>
                              <m:sSubPr>
                                <m:ctrlPr>
                                  <a:rPr lang="en-US" sz="1100" i="1">
                                    <a:solidFill>
                                      <a:schemeClr val="tx1"/>
                                    </a:solidFill>
                                    <a:effectLst/>
                                    <a:latin typeface="Cambria Math" panose="02040503050406030204" pitchFamily="18" charset="0"/>
                                    <a:ea typeface="Cambria Math" panose="02040503050406030204" pitchFamily="18" charset="0"/>
                                    <a:cs typeface="+mn-cs"/>
                                  </a:rPr>
                                </m:ctrlPr>
                              </m:sSubPr>
                              <m:e>
                                <m:r>
                                  <a:rPr lang="en-US" sz="1100" i="1">
                                    <a:solidFill>
                                      <a:schemeClr val="tx1"/>
                                    </a:solidFill>
                                    <a:effectLst/>
                                    <a:latin typeface="Cambria Math" panose="02040503050406030204" pitchFamily="18" charset="0"/>
                                    <a:ea typeface="Cambria Math" panose="02040503050406030204" pitchFamily="18" charset="0"/>
                                    <a:cs typeface="+mn-cs"/>
                                  </a:rPr>
                                  <m:t>𝐿</m:t>
                                </m:r>
                              </m:e>
                              <m:sub>
                                <m:argPr>
                                  <m:argSz m:val="-1"/>
                                </m:argPr>
                                <m:r>
                                  <a:rPr lang="en-US" sz="1100" i="1">
                                    <a:solidFill>
                                      <a:schemeClr val="tx1"/>
                                    </a:solidFill>
                                    <a:effectLst/>
                                    <a:latin typeface="Cambria Math" panose="02040503050406030204" pitchFamily="18" charset="0"/>
                                    <a:ea typeface="Cambria Math" panose="02040503050406030204" pitchFamily="18" charset="0"/>
                                    <a:cs typeface="+mn-cs"/>
                                  </a:rPr>
                                  <m:t>𝑗</m:t>
                                </m:r>
                              </m:sub>
                            </m:sSub>
                          </m:e>
                        </m:d>
                      </m:e>
                    </m:func>
                  </m:oMath>
                </m:oMathPara>
              </a14:m>
              <a:endParaRPr lang="en-US" sz="1100">
                <a:solidFill>
                  <a:schemeClr val="tx1"/>
                </a:solidFill>
                <a:effectLst/>
                <a:latin typeface="Cambria Math" panose="02040503050406030204" pitchFamily="18" charset="0"/>
                <a:ea typeface="Cambria Math" panose="02040503050406030204" pitchFamily="18" charset="0"/>
                <a:cs typeface="+mn-cs"/>
              </a:endParaRPr>
            </a:p>
          </xdr:txBody>
        </xdr:sp>
      </mc:Choice>
      <mc:Fallback xmlns="">
        <xdr:sp macro="" textlink="">
          <xdr:nvSpPr>
            <xdr:cNvPr id="16" name="TextBox 2">
              <a:extLst>
                <a:ext uri="{FF2B5EF4-FFF2-40B4-BE49-F238E27FC236}">
                  <a16:creationId xmlns:a16="http://schemas.microsoft.com/office/drawing/2014/main" id="{BAB4DD5C-C85E-4E45-9249-316C4355F9E4}"/>
                </a:ext>
              </a:extLst>
            </xdr:cNvPr>
            <xdr:cNvSpPr txBox="1"/>
          </xdr:nvSpPr>
          <xdr:spPr>
            <a:xfrm>
              <a:off x="1195917" y="7842251"/>
              <a:ext cx="1164166" cy="28571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Cambria Math" panose="02040503050406030204" pitchFamily="18" charset="0"/>
                  <a:ea typeface="Cambria Math" panose="02040503050406030204" pitchFamily="18" charset="0"/>
                  <a:cs typeface="+mn-cs"/>
                </a:rPr>
                <a:t>𝑍_𝑗=min⁡(𝑆_𝑗,𝐿_𝑗 )</a:t>
              </a:r>
              <a:endParaRPr lang="en-US" sz="1100">
                <a:solidFill>
                  <a:schemeClr val="tx1"/>
                </a:solidFill>
                <a:effectLst/>
                <a:latin typeface="Cambria Math" panose="02040503050406030204" pitchFamily="18" charset="0"/>
                <a:ea typeface="Cambria Math" panose="02040503050406030204" pitchFamily="18" charset="0"/>
                <a:cs typeface="+mn-cs"/>
              </a:endParaRPr>
            </a:p>
          </xdr:txBody>
        </xdr:sp>
      </mc:Fallback>
    </mc:AlternateContent>
    <xdr:clientData/>
  </xdr:twoCellAnchor>
  <xdr:twoCellAnchor>
    <xdr:from>
      <xdr:col>1</xdr:col>
      <xdr:colOff>190501</xdr:colOff>
      <xdr:row>51</xdr:row>
      <xdr:rowOff>158749</xdr:rowOff>
    </xdr:from>
    <xdr:to>
      <xdr:col>3</xdr:col>
      <xdr:colOff>137585</xdr:colOff>
      <xdr:row>53</xdr:row>
      <xdr:rowOff>148166</xdr:rowOff>
    </xdr:to>
    <mc:AlternateContent xmlns:mc="http://schemas.openxmlformats.org/markup-compatibility/2006" xmlns:a14="http://schemas.microsoft.com/office/drawing/2010/main">
      <mc:Choice Requires="a14">
        <xdr:sp macro="" textlink="">
          <xdr:nvSpPr>
            <xdr:cNvPr id="18" name="TextBox 2">
              <a:extLst>
                <a:ext uri="{FF2B5EF4-FFF2-40B4-BE49-F238E27FC236}">
                  <a16:creationId xmlns:a16="http://schemas.microsoft.com/office/drawing/2014/main" id="{F6CA45F7-2C2E-994D-BF7D-09187F44EC90}"/>
                </a:ext>
              </a:extLst>
            </xdr:cNvPr>
            <xdr:cNvSpPr txBox="1"/>
          </xdr:nvSpPr>
          <xdr:spPr>
            <a:xfrm>
              <a:off x="1016001" y="9260416"/>
              <a:ext cx="1598084" cy="39158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m:rPr>
                        <m:sty m:val="p"/>
                      </m:rPr>
                      <a:rPr lang="en-US" sz="1100">
                        <a:solidFill>
                          <a:schemeClr val="tx1"/>
                        </a:solidFill>
                        <a:effectLst/>
                        <a:latin typeface="Cambria Math" panose="02040503050406030204" pitchFamily="18" charset="0"/>
                        <a:ea typeface="+mn-ea"/>
                        <a:cs typeface="+mn-cs"/>
                      </a:rPr>
                      <m:t>E</m:t>
                    </m:r>
                    <m:d>
                      <m:dPr>
                        <m:begChr m:val="["/>
                        <m:endChr m:val="]"/>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𝑍</m:t>
                            </m:r>
                          </m:e>
                          <m:sub>
                            <m:argPr>
                              <m:argSz m:val="-2"/>
                            </m:argPr>
                            <m:r>
                              <a:rPr lang="en-US" sz="1100" i="1">
                                <a:solidFill>
                                  <a:schemeClr val="tx1"/>
                                </a:solidFill>
                                <a:effectLst/>
                                <a:latin typeface="Cambria Math" panose="02040503050406030204" pitchFamily="18" charset="0"/>
                                <a:ea typeface="+mn-ea"/>
                                <a:cs typeface="+mn-cs"/>
                              </a:rPr>
                              <m:t>𝑗</m:t>
                            </m:r>
                          </m:sub>
                        </m:sSub>
                      </m:e>
                    </m:d>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𝑛</m:t>
                        </m:r>
                      </m:num>
                      <m:den>
                        <m:r>
                          <a:rPr lang="en-US" sz="1100" i="1">
                            <a:solidFill>
                              <a:schemeClr val="tx1"/>
                            </a:solidFill>
                            <a:effectLst/>
                            <a:latin typeface="Cambria Math" panose="02040503050406030204" pitchFamily="18" charset="0"/>
                            <a:ea typeface="+mn-ea"/>
                            <a:cs typeface="+mn-cs"/>
                          </a:rPr>
                          <m:t>2</m:t>
                        </m:r>
                      </m:den>
                    </m:f>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m>
                          <m:mPr>
                            <m:mcs>
                              <m:mc>
                                <m:mcPr>
                                  <m:count m:val="1"/>
                                  <m:mcJc m:val="center"/>
                                </m:mcPr>
                              </m:mc>
                            </m:mcs>
                            <m:ctrlPr>
                              <a:rPr lang="en-US" sz="1100" i="1">
                                <a:solidFill>
                                  <a:schemeClr val="tx1"/>
                                </a:solidFill>
                                <a:effectLst/>
                                <a:latin typeface="Cambria Math" panose="02040503050406030204" pitchFamily="18" charset="0"/>
                                <a:ea typeface="+mn-ea"/>
                                <a:cs typeface="+mn-cs"/>
                              </a:rPr>
                            </m:ctrlPr>
                          </m:mPr>
                          <m:mr>
                            <m:e>
                              <m:r>
                                <a:rPr lang="en-US" sz="1100" i="1">
                                  <a:solidFill>
                                    <a:schemeClr val="tx1"/>
                                  </a:solidFill>
                                  <a:effectLst/>
                                  <a:latin typeface="Cambria Math" panose="02040503050406030204" pitchFamily="18" charset="0"/>
                                  <a:ea typeface="+mn-ea"/>
                                  <a:cs typeface="+mn-cs"/>
                                </a:rPr>
                                <m:t>𝑛</m:t>
                              </m:r>
                              <m:r>
                                <a:rPr lang="en-US" sz="1100" i="1">
                                  <a:solidFill>
                                    <a:schemeClr val="tx1"/>
                                  </a:solidFill>
                                  <a:effectLst/>
                                  <a:latin typeface="Cambria Math" panose="02040503050406030204" pitchFamily="18" charset="0"/>
                                  <a:ea typeface="+mn-ea"/>
                                  <a:cs typeface="+mn-cs"/>
                                </a:rPr>
                                <m:t>−1</m:t>
                              </m:r>
                            </m:e>
                          </m:mr>
                          <m:mr>
                            <m:e>
                              <m:r>
                                <a:rPr lang="en-US" sz="1100" i="1">
                                  <a:solidFill>
                                    <a:schemeClr val="tx1"/>
                                  </a:solidFill>
                                  <a:effectLst/>
                                  <a:latin typeface="Cambria Math" panose="02040503050406030204" pitchFamily="18" charset="0"/>
                                  <a:ea typeface="+mn-ea"/>
                                  <a:cs typeface="+mn-cs"/>
                                </a:rPr>
                                <m:t>𝑚</m:t>
                              </m:r>
                            </m:e>
                          </m:mr>
                        </m:m>
                      </m:e>
                    </m:d>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𝑛</m:t>
                        </m:r>
                      </m:num>
                      <m:den>
                        <m:sSup>
                          <m:sSupPr>
                            <m:ctrlPr>
                              <a:rPr lang="en-US" sz="1100" i="1">
                                <a:solidFill>
                                  <a:schemeClr val="tx1"/>
                                </a:solidFill>
                                <a:effectLst/>
                                <a:latin typeface="Cambria Math" panose="02040503050406030204" pitchFamily="18" charset="0"/>
                                <a:ea typeface="+mn-ea"/>
                                <a:cs typeface="+mn-cs"/>
                              </a:rPr>
                            </m:ctrlPr>
                          </m:sSupPr>
                          <m:e>
                            <m:r>
                              <a:rPr lang="en-US" sz="1100" i="1">
                                <a:solidFill>
                                  <a:schemeClr val="tx1"/>
                                </a:solidFill>
                                <a:effectLst/>
                                <a:latin typeface="Cambria Math" panose="02040503050406030204" pitchFamily="18" charset="0"/>
                                <a:ea typeface="+mn-ea"/>
                                <a:cs typeface="+mn-cs"/>
                              </a:rPr>
                              <m:t>2</m:t>
                            </m:r>
                          </m:e>
                          <m:sup>
                            <m:argPr>
                              <m:argSz m:val="-2"/>
                            </m:argPr>
                            <m:r>
                              <a:rPr lang="en-US" sz="1100" i="1">
                                <a:solidFill>
                                  <a:schemeClr val="tx1"/>
                                </a:solidFill>
                                <a:effectLst/>
                                <a:latin typeface="Cambria Math" panose="02040503050406030204" pitchFamily="18" charset="0"/>
                                <a:ea typeface="+mn-ea"/>
                                <a:cs typeface="+mn-cs"/>
                              </a:rPr>
                              <m:t>𝑛</m:t>
                            </m:r>
                          </m:sup>
                        </m:sSup>
                      </m:den>
                    </m:f>
                  </m:oMath>
                </m:oMathPara>
              </a14:m>
              <a:endParaRPr lang="en-US" sz="1100">
                <a:solidFill>
                  <a:schemeClr val="tx1"/>
                </a:solidFill>
                <a:effectLst/>
                <a:latin typeface="+mn-lt"/>
                <a:ea typeface="+mn-ea"/>
                <a:cs typeface="+mn-cs"/>
              </a:endParaRPr>
            </a:p>
          </xdr:txBody>
        </xdr:sp>
      </mc:Choice>
      <mc:Fallback xmlns="">
        <xdr:sp macro="" textlink="">
          <xdr:nvSpPr>
            <xdr:cNvPr id="18" name="TextBox 2">
              <a:extLst>
                <a:ext uri="{FF2B5EF4-FFF2-40B4-BE49-F238E27FC236}">
                  <a16:creationId xmlns:a16="http://schemas.microsoft.com/office/drawing/2014/main" id="{F6CA45F7-2C2E-994D-BF7D-09187F44EC90}"/>
                </a:ext>
              </a:extLst>
            </xdr:cNvPr>
            <xdr:cNvSpPr txBox="1"/>
          </xdr:nvSpPr>
          <xdr:spPr>
            <a:xfrm>
              <a:off x="1016001" y="9260416"/>
              <a:ext cx="1598084" cy="39158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E[𝑍_𝑗 ]=𝑛/2−(■8(𝑛−1@𝑚))×𝑛/2^𝑛 </a:t>
              </a:r>
              <a:endParaRPr lang="en-US" sz="1100">
                <a:solidFill>
                  <a:schemeClr val="tx1"/>
                </a:solidFill>
                <a:effectLst/>
                <a:latin typeface="+mn-lt"/>
                <a:ea typeface="+mn-ea"/>
                <a:cs typeface="+mn-cs"/>
              </a:endParaRPr>
            </a:p>
          </xdr:txBody>
        </xdr:sp>
      </mc:Fallback>
    </mc:AlternateContent>
    <xdr:clientData/>
  </xdr:twoCellAnchor>
  <xdr:twoCellAnchor>
    <xdr:from>
      <xdr:col>1</xdr:col>
      <xdr:colOff>95250</xdr:colOff>
      <xdr:row>63</xdr:row>
      <xdr:rowOff>95250</xdr:rowOff>
    </xdr:from>
    <xdr:to>
      <xdr:col>5</xdr:col>
      <xdr:colOff>148166</xdr:colOff>
      <xdr:row>65</xdr:row>
      <xdr:rowOff>112813</xdr:rowOff>
    </xdr:to>
    <mc:AlternateContent xmlns:mc="http://schemas.openxmlformats.org/markup-compatibility/2006" xmlns:a14="http://schemas.microsoft.com/office/drawing/2010/main">
      <mc:Choice Requires="a14">
        <xdr:sp macro="" textlink="">
          <xdr:nvSpPr>
            <xdr:cNvPr id="20" name="TextBox 2">
              <a:extLst>
                <a:ext uri="{FF2B5EF4-FFF2-40B4-BE49-F238E27FC236}">
                  <a16:creationId xmlns:a16="http://schemas.microsoft.com/office/drawing/2014/main" id="{CC176C91-3C8B-BD40-888E-29E8B3709D76}"/>
                </a:ext>
              </a:extLst>
            </xdr:cNvPr>
            <xdr:cNvSpPr txBox="1"/>
          </xdr:nvSpPr>
          <xdr:spPr>
            <a:xfrm>
              <a:off x="920750" y="11207750"/>
              <a:ext cx="3354916" cy="41973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m:rPr>
                        <m:sty m:val="p"/>
                      </m:rPr>
                      <a:rPr lang="en-US" sz="1100">
                        <a:solidFill>
                          <a:schemeClr val="tx1"/>
                        </a:solidFill>
                        <a:effectLst/>
                        <a:latin typeface="Cambria Math" panose="02040503050406030204" pitchFamily="18" charset="0"/>
                        <a:ea typeface="+mn-ea"/>
                        <a:cs typeface="+mn-cs"/>
                      </a:rPr>
                      <m:t>Var</m:t>
                    </m:r>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𝑍</m:t>
                            </m:r>
                          </m:e>
                          <m:sub>
                            <m:argPr>
                              <m:argSz m:val="-1"/>
                            </m:argPr>
                            <m:r>
                              <a:rPr lang="en-US" sz="1100" i="1">
                                <a:solidFill>
                                  <a:schemeClr val="tx1"/>
                                </a:solidFill>
                                <a:effectLst/>
                                <a:latin typeface="Cambria Math" panose="02040503050406030204" pitchFamily="18" charset="0"/>
                                <a:ea typeface="+mn-ea"/>
                                <a:cs typeface="+mn-cs"/>
                              </a:rPr>
                              <m:t>𝑗</m:t>
                            </m:r>
                          </m:sub>
                        </m:sSub>
                      </m:e>
                    </m:d>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𝑛</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𝑛</m:t>
                        </m:r>
                        <m:r>
                          <a:rPr lang="en-US" sz="1100" i="1">
                            <a:solidFill>
                              <a:schemeClr val="tx1"/>
                            </a:solidFill>
                            <a:effectLst/>
                            <a:latin typeface="Cambria Math" panose="02040503050406030204" pitchFamily="18" charset="0"/>
                            <a:ea typeface="+mn-ea"/>
                            <a:cs typeface="+mn-cs"/>
                          </a:rPr>
                          <m:t>−1)</m:t>
                        </m:r>
                      </m:num>
                      <m:den>
                        <m:r>
                          <a:rPr lang="en-US" sz="1100" i="1">
                            <a:solidFill>
                              <a:schemeClr val="tx1"/>
                            </a:solidFill>
                            <a:effectLst/>
                            <a:latin typeface="Cambria Math" panose="02040503050406030204" pitchFamily="18" charset="0"/>
                            <a:ea typeface="+mn-ea"/>
                            <a:cs typeface="+mn-cs"/>
                          </a:rPr>
                          <m:t>4</m:t>
                        </m:r>
                      </m:den>
                    </m:f>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m>
                          <m:mPr>
                            <m:mcs>
                              <m:mc>
                                <m:mcPr>
                                  <m:count m:val="1"/>
                                  <m:mcJc m:val="center"/>
                                </m:mcPr>
                              </m:mc>
                            </m:mcs>
                            <m:ctrlPr>
                              <a:rPr lang="en-US" sz="1100" i="1">
                                <a:solidFill>
                                  <a:schemeClr val="tx1"/>
                                </a:solidFill>
                                <a:effectLst/>
                                <a:latin typeface="Cambria Math" panose="02040503050406030204" pitchFamily="18" charset="0"/>
                                <a:ea typeface="+mn-ea"/>
                                <a:cs typeface="+mn-cs"/>
                              </a:rPr>
                            </m:ctrlPr>
                          </m:mPr>
                          <m:mr>
                            <m:e>
                              <m:r>
                                <a:rPr lang="en-US" sz="1100" i="1">
                                  <a:solidFill>
                                    <a:schemeClr val="tx1"/>
                                  </a:solidFill>
                                  <a:effectLst/>
                                  <a:latin typeface="Cambria Math" panose="02040503050406030204" pitchFamily="18" charset="0"/>
                                  <a:ea typeface="+mn-ea"/>
                                  <a:cs typeface="+mn-cs"/>
                                </a:rPr>
                                <m:t>𝑛</m:t>
                              </m:r>
                              <m:r>
                                <a:rPr lang="en-US" sz="1100" i="1">
                                  <a:solidFill>
                                    <a:schemeClr val="tx1"/>
                                  </a:solidFill>
                                  <a:effectLst/>
                                  <a:latin typeface="Cambria Math" panose="02040503050406030204" pitchFamily="18" charset="0"/>
                                  <a:ea typeface="+mn-ea"/>
                                  <a:cs typeface="+mn-cs"/>
                                </a:rPr>
                                <m:t>−1</m:t>
                              </m:r>
                            </m:e>
                          </m:mr>
                          <m:mr>
                            <m:e>
                              <m:r>
                                <a:rPr lang="en-US" sz="1100" i="1">
                                  <a:solidFill>
                                    <a:schemeClr val="tx1"/>
                                  </a:solidFill>
                                  <a:effectLst/>
                                  <a:latin typeface="Cambria Math" panose="02040503050406030204" pitchFamily="18" charset="0"/>
                                  <a:ea typeface="+mn-ea"/>
                                  <a:cs typeface="+mn-cs"/>
                                </a:rPr>
                                <m:t>𝑚</m:t>
                              </m:r>
                            </m:e>
                          </m:mr>
                        </m:m>
                      </m:e>
                    </m:d>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𝑛</m:t>
                        </m:r>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𝑛</m:t>
                            </m:r>
                            <m:r>
                              <a:rPr lang="en-US" sz="1100" i="1">
                                <a:solidFill>
                                  <a:schemeClr val="tx1"/>
                                </a:solidFill>
                                <a:effectLst/>
                                <a:latin typeface="Cambria Math" panose="02040503050406030204" pitchFamily="18" charset="0"/>
                                <a:ea typeface="+mn-ea"/>
                                <a:cs typeface="+mn-cs"/>
                              </a:rPr>
                              <m:t>−1</m:t>
                            </m:r>
                          </m:e>
                        </m:d>
                      </m:num>
                      <m:den>
                        <m:sSup>
                          <m:sSupPr>
                            <m:ctrlPr>
                              <a:rPr lang="en-US" sz="1100" i="1">
                                <a:solidFill>
                                  <a:schemeClr val="tx1"/>
                                </a:solidFill>
                                <a:effectLst/>
                                <a:latin typeface="Cambria Math" panose="02040503050406030204" pitchFamily="18" charset="0"/>
                                <a:ea typeface="+mn-ea"/>
                                <a:cs typeface="+mn-cs"/>
                              </a:rPr>
                            </m:ctrlPr>
                          </m:sSupPr>
                          <m:e>
                            <m:r>
                              <a:rPr lang="en-US" sz="1100" i="1">
                                <a:solidFill>
                                  <a:schemeClr val="tx1"/>
                                </a:solidFill>
                                <a:effectLst/>
                                <a:latin typeface="Cambria Math" panose="02040503050406030204" pitchFamily="18" charset="0"/>
                                <a:ea typeface="+mn-ea"/>
                                <a:cs typeface="+mn-cs"/>
                              </a:rPr>
                              <m:t>2</m:t>
                            </m:r>
                          </m:e>
                          <m:sup>
                            <m:argPr>
                              <m:argSz m:val="-2"/>
                            </m:argPr>
                            <m:r>
                              <a:rPr lang="en-US" sz="1100" i="1">
                                <a:solidFill>
                                  <a:schemeClr val="tx1"/>
                                </a:solidFill>
                                <a:effectLst/>
                                <a:latin typeface="Cambria Math" panose="02040503050406030204" pitchFamily="18" charset="0"/>
                                <a:ea typeface="+mn-ea"/>
                                <a:cs typeface="+mn-cs"/>
                              </a:rPr>
                              <m:t>𝑛</m:t>
                            </m:r>
                          </m:sup>
                        </m:sSup>
                      </m:den>
                    </m:f>
                    <m:r>
                      <a:rPr lang="en-US" sz="1100" i="1">
                        <a:solidFill>
                          <a:schemeClr val="tx1"/>
                        </a:solidFill>
                        <a:effectLst/>
                        <a:latin typeface="Cambria Math" panose="02040503050406030204" pitchFamily="18" charset="0"/>
                        <a:ea typeface="+mn-ea"/>
                        <a:cs typeface="+mn-cs"/>
                      </a:rPr>
                      <m:t>+</m:t>
                    </m:r>
                    <m:sSup>
                      <m:sSupPr>
                        <m:ctrlPr>
                          <a:rPr lang="en-US" sz="1100" i="1">
                            <a:solidFill>
                              <a:schemeClr val="tx1"/>
                            </a:solidFill>
                            <a:effectLst/>
                            <a:latin typeface="Cambria Math" panose="02040503050406030204" pitchFamily="18" charset="0"/>
                            <a:ea typeface="+mn-ea"/>
                            <a:cs typeface="+mn-cs"/>
                          </a:rPr>
                        </m:ctrlPr>
                      </m:sSupPr>
                      <m:e>
                        <m:r>
                          <m:rPr>
                            <m:sty m:val="p"/>
                          </m:rPr>
                          <a:rPr lang="en-US" sz="1100">
                            <a:solidFill>
                              <a:schemeClr val="tx1"/>
                            </a:solidFill>
                            <a:effectLst/>
                            <a:latin typeface="Cambria Math" panose="02040503050406030204" pitchFamily="18" charset="0"/>
                            <a:ea typeface="+mn-ea"/>
                            <a:cs typeface="+mn-cs"/>
                          </a:rPr>
                          <m:t>E</m:t>
                        </m:r>
                        <m:d>
                          <m:dPr>
                            <m:begChr m:val="["/>
                            <m:endChr m:val="]"/>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𝑍</m:t>
                                </m:r>
                              </m:e>
                              <m:sub>
                                <m:argPr>
                                  <m:argSz m:val="-1"/>
                                </m:argPr>
                                <m:r>
                                  <a:rPr lang="en-US" sz="1100" i="1">
                                    <a:solidFill>
                                      <a:schemeClr val="tx1"/>
                                    </a:solidFill>
                                    <a:effectLst/>
                                    <a:latin typeface="Cambria Math" panose="02040503050406030204" pitchFamily="18" charset="0"/>
                                    <a:ea typeface="+mn-ea"/>
                                    <a:cs typeface="+mn-cs"/>
                                  </a:rPr>
                                  <m:t>𝑗</m:t>
                                </m:r>
                              </m:sub>
                            </m:sSub>
                          </m:e>
                        </m:d>
                      </m:e>
                      <m:sup>
                        <m:argPr>
                          <m:argSz m:val="-2"/>
                        </m:argPr>
                        <m:r>
                          <a:rPr lang="en-US" sz="1100" i="1">
                            <a:solidFill>
                              <a:schemeClr val="tx1"/>
                            </a:solidFill>
                            <a:effectLst/>
                            <a:latin typeface="Cambria Math" panose="02040503050406030204" pitchFamily="18" charset="0"/>
                            <a:ea typeface="+mn-ea"/>
                            <a:cs typeface="+mn-cs"/>
                          </a:rPr>
                          <m:t>2</m:t>
                        </m:r>
                      </m:sup>
                    </m:sSup>
                  </m:oMath>
                </m:oMathPara>
              </a14:m>
              <a:endParaRPr lang="en-US" sz="1100">
                <a:solidFill>
                  <a:schemeClr val="tx1"/>
                </a:solidFill>
                <a:effectLst/>
                <a:latin typeface="+mn-lt"/>
                <a:ea typeface="+mn-ea"/>
                <a:cs typeface="+mn-cs"/>
              </a:endParaRPr>
            </a:p>
          </xdr:txBody>
        </xdr:sp>
      </mc:Choice>
      <mc:Fallback xmlns="">
        <xdr:sp macro="" textlink="">
          <xdr:nvSpPr>
            <xdr:cNvPr id="20" name="TextBox 2">
              <a:extLst>
                <a:ext uri="{FF2B5EF4-FFF2-40B4-BE49-F238E27FC236}">
                  <a16:creationId xmlns:a16="http://schemas.microsoft.com/office/drawing/2014/main" id="{CC176C91-3C8B-BD40-888E-29E8B3709D76}"/>
                </a:ext>
              </a:extLst>
            </xdr:cNvPr>
            <xdr:cNvSpPr txBox="1"/>
          </xdr:nvSpPr>
          <xdr:spPr>
            <a:xfrm>
              <a:off x="920750" y="11207750"/>
              <a:ext cx="3354916" cy="41973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Var(𝑍_𝑗 )=(𝑛×(𝑛−1))/4−(■8(𝑛−1@𝑚))×(𝑛×(𝑛−1))/2^𝑛 +〖E[𝑍_𝑗 ]〗^2</a:t>
              </a:r>
              <a:endParaRPr lang="en-US" sz="1100">
                <a:solidFill>
                  <a:schemeClr val="tx1"/>
                </a:solidFill>
                <a:effectLst/>
                <a:latin typeface="+mn-lt"/>
                <a:ea typeface="+mn-ea"/>
                <a:cs typeface="+mn-cs"/>
              </a:endParaRPr>
            </a:p>
          </xdr:txBody>
        </xdr:sp>
      </mc:Fallback>
    </mc:AlternateContent>
    <xdr:clientData/>
  </xdr:twoCellAnchor>
  <xdr:twoCellAnchor>
    <xdr:from>
      <xdr:col>1</xdr:col>
      <xdr:colOff>264584</xdr:colOff>
      <xdr:row>87</xdr:row>
      <xdr:rowOff>116417</xdr:rowOff>
    </xdr:from>
    <xdr:to>
      <xdr:col>2</xdr:col>
      <xdr:colOff>201083</xdr:colOff>
      <xdr:row>89</xdr:row>
      <xdr:rowOff>149106</xdr:rowOff>
    </xdr:to>
    <mc:AlternateContent xmlns:mc="http://schemas.openxmlformats.org/markup-compatibility/2006" xmlns:a14="http://schemas.microsoft.com/office/drawing/2010/main">
      <mc:Choice Requires="a14">
        <xdr:sp macro="" textlink="">
          <xdr:nvSpPr>
            <xdr:cNvPr id="24" name="TextBox 2">
              <a:extLst>
                <a:ext uri="{FF2B5EF4-FFF2-40B4-BE49-F238E27FC236}">
                  <a16:creationId xmlns:a16="http://schemas.microsoft.com/office/drawing/2014/main" id="{0C9B2318-0CE9-6040-ACEB-339F89C96C2D}"/>
                </a:ext>
              </a:extLst>
            </xdr:cNvPr>
            <xdr:cNvSpPr txBox="1"/>
          </xdr:nvSpPr>
          <xdr:spPr>
            <a:xfrm>
              <a:off x="1090084" y="19007667"/>
              <a:ext cx="761999" cy="456022"/>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𝑍</m:t>
                    </m:r>
                    <m:r>
                      <a:rPr lang="en-US" sz="1100" i="1">
                        <a:solidFill>
                          <a:schemeClr val="tx1"/>
                        </a:solidFill>
                        <a:effectLst/>
                        <a:latin typeface="Cambria Math" panose="02040503050406030204" pitchFamily="18" charset="0"/>
                        <a:ea typeface="+mn-ea"/>
                        <a:cs typeface="+mn-cs"/>
                      </a:rPr>
                      <m:t>=</m:t>
                    </m:r>
                    <m:nary>
                      <m:naryPr>
                        <m:chr m:val="∑"/>
                        <m:limLoc m:val="undOvr"/>
                        <m:subHide m:val="on"/>
                        <m:supHide m:val="on"/>
                        <m:ctrlPr>
                          <a:rPr lang="en-US" sz="1100" i="1">
                            <a:solidFill>
                              <a:schemeClr val="tx1"/>
                            </a:solidFill>
                            <a:effectLst/>
                            <a:latin typeface="Cambria Math" panose="02040503050406030204" pitchFamily="18" charset="0"/>
                            <a:ea typeface="+mn-ea"/>
                            <a:cs typeface="+mn-cs"/>
                          </a:rPr>
                        </m:ctrlPr>
                      </m:naryPr>
                      <m:sub/>
                      <m:sup/>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𝑍</m:t>
                            </m:r>
                          </m:e>
                          <m:sub>
                            <m:argPr>
                              <m:argSz m:val="-2"/>
                            </m:argPr>
                            <m:r>
                              <a:rPr lang="en-US" sz="1100" i="1">
                                <a:solidFill>
                                  <a:schemeClr val="tx1"/>
                                </a:solidFill>
                                <a:effectLst/>
                                <a:latin typeface="Cambria Math" panose="02040503050406030204" pitchFamily="18" charset="0"/>
                                <a:ea typeface="+mn-ea"/>
                                <a:cs typeface="+mn-cs"/>
                              </a:rPr>
                              <m:t>𝑗</m:t>
                            </m:r>
                          </m:sub>
                        </m:sSub>
                      </m:e>
                    </m:nary>
                    <m:r>
                      <m:rPr>
                        <m:nor/>
                      </m:rPr>
                      <a:rPr lang="en-US">
                        <a:effectLst/>
                        <a:latin typeface="Cambria" panose="02040503050406030204" pitchFamily="18" charset="0"/>
                      </a:rPr>
                      <m:t> </m:t>
                    </m:r>
                  </m:oMath>
                </m:oMathPara>
              </a14:m>
              <a:endParaRPr lang="en-US" sz="1100">
                <a:solidFill>
                  <a:schemeClr val="tx1"/>
                </a:solidFill>
                <a:effectLst/>
                <a:latin typeface="Cambria" panose="02040503050406030204" pitchFamily="18" charset="0"/>
                <a:ea typeface="+mn-ea"/>
                <a:cs typeface="+mn-cs"/>
              </a:endParaRPr>
            </a:p>
          </xdr:txBody>
        </xdr:sp>
      </mc:Choice>
      <mc:Fallback xmlns="">
        <xdr:sp macro="" textlink="">
          <xdr:nvSpPr>
            <xdr:cNvPr id="24" name="TextBox 2">
              <a:extLst>
                <a:ext uri="{FF2B5EF4-FFF2-40B4-BE49-F238E27FC236}">
                  <a16:creationId xmlns:a16="http://schemas.microsoft.com/office/drawing/2014/main" id="{0C9B2318-0CE9-6040-ACEB-339F89C96C2D}"/>
                </a:ext>
              </a:extLst>
            </xdr:cNvPr>
            <xdr:cNvSpPr txBox="1"/>
          </xdr:nvSpPr>
          <xdr:spPr>
            <a:xfrm>
              <a:off x="1090084" y="19007667"/>
              <a:ext cx="761999" cy="456022"/>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0" rtlCol="0" anchor="t">
              <a:spAutoFit/>
            </a:bodyPr>
            <a:lstStyle/>
            <a:p>
              <a:r>
                <a:rPr lang="en-US" sz="1100" i="0">
                  <a:solidFill>
                    <a:schemeClr val="tx1"/>
                  </a:solidFill>
                  <a:effectLst/>
                  <a:latin typeface="+mn-lt"/>
                  <a:ea typeface="+mn-ea"/>
                  <a:cs typeface="+mn-cs"/>
                </a:rPr>
                <a:t>𝑍=∑1▒𝑍_𝑗  </a:t>
              </a:r>
              <a:r>
                <a:rPr lang="en-US" sz="1100" i="0">
                  <a:solidFill>
                    <a:schemeClr val="tx1"/>
                  </a:solidFill>
                  <a:effectLst/>
                  <a:latin typeface="Cambria Math" panose="02040503050406030204" pitchFamily="18" charset="0"/>
                  <a:ea typeface="+mn-ea"/>
                  <a:cs typeface="+mn-cs"/>
                </a:rPr>
                <a:t>"</a:t>
              </a:r>
              <a:r>
                <a:rPr lang="en-US" i="0">
                  <a:effectLst/>
                  <a:latin typeface="Cambria Math" panose="02040503050406030204" pitchFamily="18" charset="0"/>
                </a:rPr>
                <a:t> </a:t>
              </a:r>
              <a:r>
                <a:rPr lang="en-US" i="0">
                  <a:effectLst/>
                  <a:latin typeface="Cambria" panose="02040503050406030204" pitchFamily="18" charset="0"/>
                </a:rPr>
                <a:t>"</a:t>
              </a:r>
              <a:endParaRPr lang="en-US" sz="1100">
                <a:solidFill>
                  <a:schemeClr val="tx1"/>
                </a:solidFill>
                <a:effectLst/>
                <a:latin typeface="Cambria" panose="02040503050406030204" pitchFamily="18" charset="0"/>
                <a:ea typeface="+mn-ea"/>
                <a:cs typeface="+mn-cs"/>
              </a:endParaRPr>
            </a:p>
          </xdr:txBody>
        </xdr:sp>
      </mc:Fallback>
    </mc:AlternateContent>
    <xdr:clientData/>
  </xdr:twoCellAnchor>
  <xdr:twoCellAnchor>
    <xdr:from>
      <xdr:col>1</xdr:col>
      <xdr:colOff>243419</xdr:colOff>
      <xdr:row>92</xdr:row>
      <xdr:rowOff>179919</xdr:rowOff>
    </xdr:from>
    <xdr:to>
      <xdr:col>3</xdr:col>
      <xdr:colOff>42333</xdr:colOff>
      <xdr:row>95</xdr:row>
      <xdr:rowOff>22107</xdr:rowOff>
    </xdr:to>
    <mc:AlternateContent xmlns:mc="http://schemas.openxmlformats.org/markup-compatibility/2006" xmlns:a14="http://schemas.microsoft.com/office/drawing/2010/main">
      <mc:Choice Requires="a14">
        <xdr:sp macro="" textlink="">
          <xdr:nvSpPr>
            <xdr:cNvPr id="25" name="TextBox 2">
              <a:extLst>
                <a:ext uri="{FF2B5EF4-FFF2-40B4-BE49-F238E27FC236}">
                  <a16:creationId xmlns:a16="http://schemas.microsoft.com/office/drawing/2014/main" id="{16D222BC-9BFD-5244-9289-21405C9435C1}"/>
                </a:ext>
              </a:extLst>
            </xdr:cNvPr>
            <xdr:cNvSpPr txBox="1"/>
          </xdr:nvSpPr>
          <xdr:spPr>
            <a:xfrm>
              <a:off x="1068919" y="20129502"/>
              <a:ext cx="1449914" cy="456022"/>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0" rtlCol="0" anchor="t">
              <a:spAutoFit/>
            </a:bodyPr>
            <a:lstStyle/>
            <a:p>
              <a:pPr/>
              <a14:m>
                <m:oMathPara xmlns:m="http://schemas.openxmlformats.org/officeDocument/2006/math">
                  <m:oMathParaPr>
                    <m:jc m:val="centerGroup"/>
                  </m:oMathParaPr>
                  <m:oMath xmlns:m="http://schemas.openxmlformats.org/officeDocument/2006/math">
                    <m:r>
                      <m:rPr>
                        <m:sty m:val="p"/>
                      </m:rPr>
                      <a:rPr lang="en-US" sz="1100">
                        <a:solidFill>
                          <a:schemeClr val="tx1"/>
                        </a:solidFill>
                        <a:effectLst/>
                        <a:latin typeface="Cambria Math" panose="02040503050406030204" pitchFamily="18" charset="0"/>
                        <a:ea typeface="+mn-ea"/>
                        <a:cs typeface="+mn-cs"/>
                      </a:rPr>
                      <m:t>Var</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𝑍</m:t>
                    </m:r>
                    <m:r>
                      <a:rPr lang="en-US" sz="1100" i="1">
                        <a:solidFill>
                          <a:schemeClr val="tx1"/>
                        </a:solidFill>
                        <a:effectLst/>
                        <a:latin typeface="Cambria Math" panose="02040503050406030204" pitchFamily="18" charset="0"/>
                        <a:ea typeface="+mn-ea"/>
                        <a:cs typeface="+mn-cs"/>
                      </a:rPr>
                      <m:t>)=</m:t>
                    </m:r>
                    <m:nary>
                      <m:naryPr>
                        <m:chr m:val="∑"/>
                        <m:limLoc m:val="undOvr"/>
                        <m:subHide m:val="on"/>
                        <m:supHide m:val="on"/>
                        <m:ctrlPr>
                          <a:rPr lang="en-US" sz="1100" i="1">
                            <a:solidFill>
                              <a:schemeClr val="tx1"/>
                            </a:solidFill>
                            <a:effectLst/>
                            <a:latin typeface="Cambria Math" panose="02040503050406030204" pitchFamily="18" charset="0"/>
                            <a:ea typeface="+mn-ea"/>
                            <a:cs typeface="+mn-cs"/>
                          </a:rPr>
                        </m:ctrlPr>
                      </m:naryPr>
                      <m:sub/>
                      <m:sup/>
                      <m:e>
                        <m:r>
                          <m:rPr>
                            <m:sty m:val="p"/>
                          </m:rPr>
                          <a:rPr lang="en-US" sz="1100">
                            <a:solidFill>
                              <a:schemeClr val="tx1"/>
                            </a:solidFill>
                            <a:effectLst/>
                            <a:latin typeface="Cambria Math" panose="02040503050406030204" pitchFamily="18" charset="0"/>
                            <a:ea typeface="+mn-ea"/>
                            <a:cs typeface="+mn-cs"/>
                          </a:rPr>
                          <m:t>Var</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𝑍</m:t>
                            </m:r>
                          </m:e>
                          <m:sub>
                            <m:argPr>
                              <m:argSz m:val="-1"/>
                            </m:argPr>
                            <m:r>
                              <a:rPr lang="en-US" sz="1100" i="1">
                                <a:solidFill>
                                  <a:schemeClr val="tx1"/>
                                </a:solidFill>
                                <a:effectLst/>
                                <a:latin typeface="Cambria Math" panose="02040503050406030204" pitchFamily="18" charset="0"/>
                                <a:ea typeface="+mn-ea"/>
                                <a:cs typeface="+mn-cs"/>
                              </a:rPr>
                              <m:t>𝑗</m:t>
                            </m:r>
                          </m:sub>
                        </m:sSub>
                        <m:r>
                          <a:rPr lang="en-US" sz="1100" i="1">
                            <a:solidFill>
                              <a:schemeClr val="tx1"/>
                            </a:solidFill>
                            <a:effectLst/>
                            <a:latin typeface="Cambria Math" panose="02040503050406030204" pitchFamily="18" charset="0"/>
                            <a:ea typeface="+mn-ea"/>
                            <a:cs typeface="+mn-cs"/>
                          </a:rPr>
                          <m:t>)</m:t>
                        </m:r>
                      </m:e>
                    </m:nary>
                    <m:r>
                      <m:rPr>
                        <m:nor/>
                      </m:rPr>
                      <a:rPr lang="en-US">
                        <a:effectLst/>
                      </a:rPr>
                      <m:t> </m:t>
                    </m:r>
                  </m:oMath>
                </m:oMathPara>
              </a14:m>
              <a:endParaRPr lang="en-US" sz="1100">
                <a:solidFill>
                  <a:schemeClr val="tx1"/>
                </a:solidFill>
                <a:effectLst/>
                <a:latin typeface="+mn-lt"/>
                <a:ea typeface="+mn-ea"/>
                <a:cs typeface="+mn-cs"/>
              </a:endParaRPr>
            </a:p>
          </xdr:txBody>
        </xdr:sp>
      </mc:Choice>
      <mc:Fallback xmlns="">
        <xdr:sp macro="" textlink="">
          <xdr:nvSpPr>
            <xdr:cNvPr id="25" name="TextBox 2">
              <a:extLst>
                <a:ext uri="{FF2B5EF4-FFF2-40B4-BE49-F238E27FC236}">
                  <a16:creationId xmlns:a16="http://schemas.microsoft.com/office/drawing/2014/main" id="{16D222BC-9BFD-5244-9289-21405C9435C1}"/>
                </a:ext>
              </a:extLst>
            </xdr:cNvPr>
            <xdr:cNvSpPr txBox="1"/>
          </xdr:nvSpPr>
          <xdr:spPr>
            <a:xfrm>
              <a:off x="1068919" y="20129502"/>
              <a:ext cx="1449914" cy="456022"/>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0" rtlCol="0" anchor="t">
              <a:spAutoFit/>
            </a:bodyPr>
            <a:lstStyle/>
            <a:p>
              <a:r>
                <a:rPr lang="en-US" sz="1100" i="0">
                  <a:solidFill>
                    <a:schemeClr val="tx1"/>
                  </a:solidFill>
                  <a:effectLst/>
                  <a:latin typeface="+mn-lt"/>
                  <a:ea typeface="+mn-ea"/>
                  <a:cs typeface="+mn-cs"/>
                </a:rPr>
                <a:t>Var(𝑍)=∑1▒〖Var(𝑍_𝑗)〗 </a:t>
              </a:r>
              <a:r>
                <a:rPr lang="en-US" sz="1100" i="0">
                  <a:solidFill>
                    <a:schemeClr val="tx1"/>
                  </a:solidFill>
                  <a:effectLst/>
                  <a:latin typeface="Cambria Math" panose="02040503050406030204" pitchFamily="18" charset="0"/>
                  <a:ea typeface="+mn-ea"/>
                  <a:cs typeface="+mn-cs"/>
                </a:rPr>
                <a:t>"</a:t>
              </a:r>
              <a:r>
                <a:rPr lang="en-US" i="0">
                  <a:effectLst/>
                  <a:latin typeface="Cambria Math" panose="02040503050406030204" pitchFamily="18" charset="0"/>
                </a:rPr>
                <a:t> </a:t>
              </a:r>
              <a:r>
                <a:rPr lang="en-US" i="0">
                  <a:effectLst/>
                </a:rPr>
                <a:t>"</a:t>
              </a:r>
              <a:endParaRPr lang="en-US" sz="1100">
                <a:solidFill>
                  <a:schemeClr val="tx1"/>
                </a:solidFill>
                <a:effectLst/>
                <a:latin typeface="+mn-lt"/>
                <a:ea typeface="+mn-ea"/>
                <a:cs typeface="+mn-cs"/>
              </a:endParaRPr>
            </a:p>
          </xdr:txBody>
        </xdr:sp>
      </mc:Fallback>
    </mc:AlternateContent>
    <xdr:clientData/>
  </xdr:twoCellAnchor>
  <xdr:twoCellAnchor>
    <xdr:from>
      <xdr:col>1</xdr:col>
      <xdr:colOff>254000</xdr:colOff>
      <xdr:row>90</xdr:row>
      <xdr:rowOff>63501</xdr:rowOff>
    </xdr:from>
    <xdr:to>
      <xdr:col>2</xdr:col>
      <xdr:colOff>677333</xdr:colOff>
      <xdr:row>92</xdr:row>
      <xdr:rowOff>50024</xdr:rowOff>
    </xdr:to>
    <mc:AlternateContent xmlns:mc="http://schemas.openxmlformats.org/markup-compatibility/2006" xmlns:a14="http://schemas.microsoft.com/office/drawing/2010/main">
      <mc:Choice Requires="a14">
        <xdr:sp macro="" textlink="">
          <xdr:nvSpPr>
            <xdr:cNvPr id="26" name="TextBox 2">
              <a:extLst>
                <a:ext uri="{FF2B5EF4-FFF2-40B4-BE49-F238E27FC236}">
                  <a16:creationId xmlns:a16="http://schemas.microsoft.com/office/drawing/2014/main" id="{37720801-D33C-E34E-93E3-00A36A7E83B6}"/>
                </a:ext>
              </a:extLst>
            </xdr:cNvPr>
            <xdr:cNvSpPr txBox="1"/>
          </xdr:nvSpPr>
          <xdr:spPr>
            <a:xfrm>
              <a:off x="1079500" y="19589751"/>
              <a:ext cx="1248833" cy="40985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p>
              <a:pPr/>
              <a14:m>
                <m:oMathPara xmlns:m="http://schemas.openxmlformats.org/officeDocument/2006/math">
                  <m:oMathParaPr>
                    <m:jc m:val="centerGroup"/>
                  </m:oMathParaPr>
                  <m:oMath xmlns:m="http://schemas.openxmlformats.org/officeDocument/2006/math">
                    <m:r>
                      <m:rPr>
                        <m:sty m:val="p"/>
                      </m:rPr>
                      <a:rPr lang="en-US" sz="1100">
                        <a:solidFill>
                          <a:schemeClr val="tx1"/>
                        </a:solidFill>
                        <a:effectLst/>
                        <a:latin typeface="Cambria Math" panose="02040503050406030204" pitchFamily="18" charset="0"/>
                        <a:ea typeface="+mn-ea"/>
                        <a:cs typeface="+mn-cs"/>
                      </a:rPr>
                      <m:t>E</m:t>
                    </m:r>
                    <m:d>
                      <m:dPr>
                        <m:begChr m:val="["/>
                        <m:endChr m:val="]"/>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𝑍</m:t>
                        </m:r>
                      </m:e>
                    </m:d>
                    <m:r>
                      <a:rPr lang="en-US" sz="1100" i="1">
                        <a:solidFill>
                          <a:schemeClr val="tx1"/>
                        </a:solidFill>
                        <a:effectLst/>
                        <a:latin typeface="Cambria Math" panose="02040503050406030204" pitchFamily="18" charset="0"/>
                        <a:ea typeface="+mn-ea"/>
                        <a:cs typeface="+mn-cs"/>
                      </a:rPr>
                      <m:t>=</m:t>
                    </m:r>
                    <m:nary>
                      <m:naryPr>
                        <m:chr m:val="∑"/>
                        <m:limLoc m:val="undOvr"/>
                        <m:subHide m:val="on"/>
                        <m:supHide m:val="on"/>
                        <m:ctrlPr>
                          <a:rPr lang="en-US" sz="1100" i="1">
                            <a:solidFill>
                              <a:schemeClr val="tx1"/>
                            </a:solidFill>
                            <a:effectLst/>
                            <a:latin typeface="Cambria Math" panose="02040503050406030204" pitchFamily="18" charset="0"/>
                            <a:ea typeface="+mn-ea"/>
                            <a:cs typeface="+mn-cs"/>
                          </a:rPr>
                        </m:ctrlPr>
                      </m:naryPr>
                      <m:sub/>
                      <m:sup/>
                      <m:e>
                        <m:r>
                          <m:rPr>
                            <m:sty m:val="p"/>
                          </m:rPr>
                          <a:rPr lang="en-US" sz="1100">
                            <a:solidFill>
                              <a:schemeClr val="tx1"/>
                            </a:solidFill>
                            <a:effectLst/>
                            <a:latin typeface="Cambria Math" panose="02040503050406030204" pitchFamily="18" charset="0"/>
                            <a:ea typeface="+mn-ea"/>
                            <a:cs typeface="+mn-cs"/>
                          </a:rPr>
                          <m:t>E</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𝑍</m:t>
                            </m:r>
                          </m:e>
                          <m:sub>
                            <m:argPr>
                              <m:argSz m:val="-1"/>
                            </m:argPr>
                            <m:r>
                              <a:rPr lang="en-US" sz="1100" i="1">
                                <a:solidFill>
                                  <a:schemeClr val="tx1"/>
                                </a:solidFill>
                                <a:effectLst/>
                                <a:latin typeface="Cambria Math" panose="02040503050406030204" pitchFamily="18" charset="0"/>
                                <a:ea typeface="+mn-ea"/>
                                <a:cs typeface="+mn-cs"/>
                              </a:rPr>
                              <m:t>𝑗</m:t>
                            </m:r>
                          </m:sub>
                        </m:sSub>
                        <m:r>
                          <a:rPr lang="en-US" sz="1100" i="1">
                            <a:solidFill>
                              <a:schemeClr val="tx1"/>
                            </a:solidFill>
                            <a:effectLst/>
                            <a:latin typeface="Cambria Math" panose="02040503050406030204" pitchFamily="18" charset="0"/>
                            <a:ea typeface="+mn-ea"/>
                            <a:cs typeface="+mn-cs"/>
                          </a:rPr>
                          <m:t>]</m:t>
                        </m:r>
                      </m:e>
                    </m:nary>
                    <m:r>
                      <m:rPr>
                        <m:nor/>
                      </m:rPr>
                      <a:rPr lang="en-US">
                        <a:effectLst/>
                        <a:latin typeface="Cambria" panose="02040503050406030204" pitchFamily="18" charset="0"/>
                      </a:rPr>
                      <m:t> </m:t>
                    </m:r>
                  </m:oMath>
                </m:oMathPara>
              </a14:m>
              <a:endParaRPr lang="en-US" sz="1100">
                <a:solidFill>
                  <a:schemeClr val="tx1"/>
                </a:solidFill>
                <a:effectLst/>
                <a:latin typeface="Cambria" panose="02040503050406030204" pitchFamily="18" charset="0"/>
                <a:ea typeface="+mn-ea"/>
                <a:cs typeface="+mn-cs"/>
              </a:endParaRPr>
            </a:p>
          </xdr:txBody>
        </xdr:sp>
      </mc:Choice>
      <mc:Fallback xmlns="">
        <xdr:sp macro="" textlink="">
          <xdr:nvSpPr>
            <xdr:cNvPr id="26" name="TextBox 2">
              <a:extLst>
                <a:ext uri="{FF2B5EF4-FFF2-40B4-BE49-F238E27FC236}">
                  <a16:creationId xmlns:a16="http://schemas.microsoft.com/office/drawing/2014/main" id="{37720801-D33C-E34E-93E3-00A36A7E83B6}"/>
                </a:ext>
              </a:extLst>
            </xdr:cNvPr>
            <xdr:cNvSpPr txBox="1"/>
          </xdr:nvSpPr>
          <xdr:spPr>
            <a:xfrm>
              <a:off x="1079500" y="19589751"/>
              <a:ext cx="1248833" cy="40985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p>
              <a:r>
                <a:rPr lang="en-US" sz="1100" i="0">
                  <a:solidFill>
                    <a:schemeClr val="tx1"/>
                  </a:solidFill>
                  <a:effectLst/>
                  <a:latin typeface="+mn-lt"/>
                  <a:ea typeface="+mn-ea"/>
                  <a:cs typeface="+mn-cs"/>
                </a:rPr>
                <a:t>E[𝑍]=∑1▒〖E[𝑍_𝑗]〗 </a:t>
              </a:r>
              <a:r>
                <a:rPr lang="en-US" sz="1100" i="0">
                  <a:solidFill>
                    <a:schemeClr val="tx1"/>
                  </a:solidFill>
                  <a:effectLst/>
                  <a:latin typeface="Cambria Math" panose="02040503050406030204" pitchFamily="18" charset="0"/>
                  <a:ea typeface="+mn-ea"/>
                  <a:cs typeface="+mn-cs"/>
                </a:rPr>
                <a:t>"</a:t>
              </a:r>
              <a:r>
                <a:rPr lang="en-US" i="0">
                  <a:effectLst/>
                  <a:latin typeface="Cambria Math" panose="02040503050406030204" pitchFamily="18" charset="0"/>
                </a:rPr>
                <a:t> </a:t>
              </a:r>
              <a:r>
                <a:rPr lang="en-US" i="0">
                  <a:effectLst/>
                  <a:latin typeface="Cambria" panose="02040503050406030204" pitchFamily="18" charset="0"/>
                </a:rPr>
                <a:t>"</a:t>
              </a:r>
              <a:endParaRPr lang="en-US" sz="1100">
                <a:solidFill>
                  <a:schemeClr val="tx1"/>
                </a:solidFill>
                <a:effectLst/>
                <a:latin typeface="Cambria" panose="02040503050406030204" pitchFamily="18" charset="0"/>
                <a:ea typeface="+mn-ea"/>
                <a:cs typeface="+mn-cs"/>
              </a:endParaRPr>
            </a:p>
          </xdr:txBody>
        </xdr:sp>
      </mc:Fallback>
    </mc:AlternateContent>
    <xdr:clientData/>
  </xdr:twoCellAnchor>
  <xdr:twoCellAnchor>
    <xdr:from>
      <xdr:col>1</xdr:col>
      <xdr:colOff>211668</xdr:colOff>
      <xdr:row>97</xdr:row>
      <xdr:rowOff>190501</xdr:rowOff>
    </xdr:from>
    <xdr:to>
      <xdr:col>3</xdr:col>
      <xdr:colOff>423334</xdr:colOff>
      <xdr:row>99</xdr:row>
      <xdr:rowOff>84668</xdr:rowOff>
    </xdr:to>
    <mc:AlternateContent xmlns:mc="http://schemas.openxmlformats.org/markup-compatibility/2006" xmlns:a14="http://schemas.microsoft.com/office/drawing/2010/main">
      <mc:Choice Requires="a14">
        <xdr:sp macro="" textlink="">
          <xdr:nvSpPr>
            <xdr:cNvPr id="27" name="TextBox 2">
              <a:extLst>
                <a:ext uri="{FF2B5EF4-FFF2-40B4-BE49-F238E27FC236}">
                  <a16:creationId xmlns:a16="http://schemas.microsoft.com/office/drawing/2014/main" id="{F051D467-E311-EC4E-AE1A-0DAFDF656C00}"/>
                </a:ext>
              </a:extLst>
            </xdr:cNvPr>
            <xdr:cNvSpPr txBox="1"/>
          </xdr:nvSpPr>
          <xdr:spPr>
            <a:xfrm>
              <a:off x="1037168" y="20955001"/>
              <a:ext cx="1862666" cy="3069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m:rPr>
                        <m:sty m:val="p"/>
                      </m:rPr>
                      <a:rPr lang="en-US" sz="1100">
                        <a:solidFill>
                          <a:schemeClr val="tx1"/>
                        </a:solidFill>
                        <a:effectLst/>
                        <a:latin typeface="Cambria Math" panose="02040503050406030204" pitchFamily="18" charset="0"/>
                        <a:ea typeface="+mn-ea"/>
                        <a:cs typeface="+mn-cs"/>
                      </a:rPr>
                      <m:t>C</m:t>
                    </m:r>
                    <m:r>
                      <a:rPr lang="en-US" sz="1100">
                        <a:solidFill>
                          <a:schemeClr val="tx1"/>
                        </a:solidFill>
                        <a:effectLst/>
                        <a:latin typeface="Cambria Math" panose="02040503050406030204" pitchFamily="18" charset="0"/>
                        <a:ea typeface="+mn-ea"/>
                        <a:cs typeface="+mn-cs"/>
                      </a:rPr>
                      <m:t>.</m:t>
                    </m:r>
                    <m:r>
                      <m:rPr>
                        <m:sty m:val="p"/>
                      </m:rPr>
                      <a:rPr lang="en-US" sz="1100">
                        <a:solidFill>
                          <a:schemeClr val="tx1"/>
                        </a:solidFill>
                        <a:effectLst/>
                        <a:latin typeface="Cambria Math" panose="02040503050406030204" pitchFamily="18" charset="0"/>
                        <a:ea typeface="+mn-ea"/>
                        <a:cs typeface="+mn-cs"/>
                      </a:rPr>
                      <m:t>I</m:t>
                    </m:r>
                    <m:r>
                      <a:rPr lang="en-US" sz="1100">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m:t>
                    </m:r>
                    <m:r>
                      <m:rPr>
                        <m:sty m:val="p"/>
                      </m:rPr>
                      <a:rPr lang="en-US" sz="1100">
                        <a:solidFill>
                          <a:schemeClr val="tx1"/>
                        </a:solidFill>
                        <a:effectLst/>
                        <a:latin typeface="Cambria Math" panose="02040503050406030204" pitchFamily="18" charset="0"/>
                        <a:ea typeface="+mn-ea"/>
                        <a:cs typeface="+mn-cs"/>
                      </a:rPr>
                      <m:t>E</m:t>
                    </m:r>
                    <m:d>
                      <m:dPr>
                        <m:begChr m:val="["/>
                        <m:endChr m:val="]"/>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𝑍</m:t>
                        </m:r>
                      </m:e>
                    </m:d>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𝑧</m:t>
                        </m:r>
                      </m:e>
                      <m:sub>
                        <m:argPr>
                          <m:argSz m:val="-2"/>
                        </m:argPr>
                        <m:r>
                          <a:rPr lang="en-US" sz="1100" i="1">
                            <a:solidFill>
                              <a:schemeClr val="tx1"/>
                            </a:solidFill>
                            <a:effectLst/>
                            <a:latin typeface="Cambria Math" panose="02040503050406030204" pitchFamily="18" charset="0"/>
                            <a:ea typeface="+mn-ea"/>
                            <a:cs typeface="+mn-cs"/>
                          </a:rPr>
                          <m:t>𝑣𝑎𝑙𝑢𝑒</m:t>
                        </m:r>
                      </m:sub>
                    </m:sSub>
                    <m:r>
                      <a:rPr lang="en-US" sz="1100" i="1">
                        <a:solidFill>
                          <a:schemeClr val="tx1"/>
                        </a:solidFill>
                        <a:effectLst/>
                        <a:latin typeface="Cambria Math" panose="02040503050406030204" pitchFamily="18" charset="0"/>
                        <a:ea typeface="+mn-ea"/>
                        <a:cs typeface="+mn-cs"/>
                      </a:rPr>
                      <m:t>×</m:t>
                    </m:r>
                    <m:rad>
                      <m:radPr>
                        <m:degHide m:val="on"/>
                        <m:ctrlPr>
                          <a:rPr lang="en-US" sz="1100" i="1">
                            <a:solidFill>
                              <a:schemeClr val="tx1"/>
                            </a:solidFill>
                            <a:effectLst/>
                            <a:latin typeface="Cambria Math" panose="02040503050406030204" pitchFamily="18" charset="0"/>
                            <a:ea typeface="+mn-ea"/>
                            <a:cs typeface="+mn-cs"/>
                          </a:rPr>
                        </m:ctrlPr>
                      </m:radPr>
                      <m:deg/>
                      <m:e>
                        <m:r>
                          <m:rPr>
                            <m:sty m:val="p"/>
                          </m:rPr>
                          <a:rPr lang="en-US" sz="1100">
                            <a:solidFill>
                              <a:schemeClr val="tx1"/>
                            </a:solidFill>
                            <a:effectLst/>
                            <a:latin typeface="Cambria Math" panose="02040503050406030204" pitchFamily="18" charset="0"/>
                            <a:ea typeface="+mn-ea"/>
                            <a:cs typeface="+mn-cs"/>
                          </a:rPr>
                          <m:t>Var</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𝑍</m:t>
                        </m:r>
                        <m:r>
                          <a:rPr lang="en-US" sz="1100" i="1">
                            <a:solidFill>
                              <a:schemeClr val="tx1"/>
                            </a:solidFill>
                            <a:effectLst/>
                            <a:latin typeface="Cambria Math" panose="02040503050406030204" pitchFamily="18" charset="0"/>
                            <a:ea typeface="+mn-ea"/>
                            <a:cs typeface="+mn-cs"/>
                          </a:rPr>
                          <m:t>)</m:t>
                        </m:r>
                      </m:e>
                    </m:rad>
                  </m:oMath>
                </m:oMathPara>
              </a14:m>
              <a:endParaRPr lang="en-US" sz="1100">
                <a:solidFill>
                  <a:schemeClr val="tx1"/>
                </a:solidFill>
                <a:effectLst/>
                <a:latin typeface="+mn-lt"/>
                <a:ea typeface="+mn-ea"/>
                <a:cs typeface="+mn-cs"/>
              </a:endParaRPr>
            </a:p>
          </xdr:txBody>
        </xdr:sp>
      </mc:Choice>
      <mc:Fallback xmlns="">
        <xdr:sp macro="" textlink="">
          <xdr:nvSpPr>
            <xdr:cNvPr id="27" name="TextBox 2">
              <a:extLst>
                <a:ext uri="{FF2B5EF4-FFF2-40B4-BE49-F238E27FC236}">
                  <a16:creationId xmlns:a16="http://schemas.microsoft.com/office/drawing/2014/main" id="{F051D467-E311-EC4E-AE1A-0DAFDF656C00}"/>
                </a:ext>
              </a:extLst>
            </xdr:cNvPr>
            <xdr:cNvSpPr txBox="1"/>
          </xdr:nvSpPr>
          <xdr:spPr>
            <a:xfrm>
              <a:off x="1037168" y="20955001"/>
              <a:ext cx="1862666" cy="3069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C.I.=E[𝑍]±𝑧_𝑣𝑎𝑙𝑢𝑒×√(Var(𝑍))</a:t>
              </a:r>
              <a:endParaRPr lang="en-US" sz="1100">
                <a:solidFill>
                  <a:schemeClr val="tx1"/>
                </a:solidFill>
                <a:effectLst/>
                <a:latin typeface="+mn-lt"/>
                <a:ea typeface="+mn-ea"/>
                <a:cs typeface="+mn-cs"/>
              </a:endParaRPr>
            </a:p>
          </xdr:txBody>
        </xdr:sp>
      </mc:Fallback>
    </mc:AlternateContent>
    <xdr:clientData/>
  </xdr:twoCellAnchor>
  <xdr:twoCellAnchor>
    <xdr:from>
      <xdr:col>3</xdr:col>
      <xdr:colOff>254001</xdr:colOff>
      <xdr:row>37</xdr:row>
      <xdr:rowOff>31750</xdr:rowOff>
    </xdr:from>
    <xdr:to>
      <xdr:col>5</xdr:col>
      <xdr:colOff>222250</xdr:colOff>
      <xdr:row>38</xdr:row>
      <xdr:rowOff>104525</xdr:rowOff>
    </xdr:to>
    <mc:AlternateContent xmlns:mc="http://schemas.openxmlformats.org/markup-compatibility/2006" xmlns:a14="http://schemas.microsoft.com/office/drawing/2010/main">
      <mc:Choice Requires="a14">
        <xdr:sp macro="" textlink="">
          <xdr:nvSpPr>
            <xdr:cNvPr id="28" name="TextBox 2">
              <a:extLst>
                <a:ext uri="{FF2B5EF4-FFF2-40B4-BE49-F238E27FC236}">
                  <a16:creationId xmlns:a16="http://schemas.microsoft.com/office/drawing/2014/main" id="{AAA6015A-B182-034E-8AB5-2D52394A9F9B}"/>
                </a:ext>
              </a:extLst>
            </xdr:cNvPr>
            <xdr:cNvSpPr txBox="1"/>
          </xdr:nvSpPr>
          <xdr:spPr>
            <a:xfrm>
              <a:off x="2730501" y="7863417"/>
              <a:ext cx="1619249" cy="27385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Cambria Math" panose="02040503050406030204" pitchFamily="18" charset="0"/>
                            <a:cs typeface="+mn-cs"/>
                          </a:rPr>
                        </m:ctrlPr>
                      </m:sSubPr>
                      <m:e>
                        <m:r>
                          <a:rPr lang="en-US" sz="1100" i="1">
                            <a:solidFill>
                              <a:schemeClr val="tx1"/>
                            </a:solidFill>
                            <a:effectLst/>
                            <a:latin typeface="Cambria Math" panose="02040503050406030204" pitchFamily="18" charset="0"/>
                            <a:ea typeface="Cambria Math" panose="02040503050406030204" pitchFamily="18" charset="0"/>
                            <a:cs typeface="+mn-cs"/>
                          </a:rPr>
                          <m:t>𝑛</m:t>
                        </m:r>
                      </m:e>
                      <m:sub>
                        <m:argPr>
                          <m:argSz m:val="-1"/>
                        </m:argPr>
                        <m:r>
                          <a:rPr lang="en-US" sz="1100" i="1">
                            <a:solidFill>
                              <a:schemeClr val="tx1"/>
                            </a:solidFill>
                            <a:effectLst/>
                            <a:latin typeface="Cambria Math" panose="02040503050406030204" pitchFamily="18" charset="0"/>
                            <a:ea typeface="Cambria Math" panose="02040503050406030204" pitchFamily="18" charset="0"/>
                            <a:cs typeface="+mn-cs"/>
                          </a:rPr>
                          <m:t>𝑗</m:t>
                        </m:r>
                      </m:sub>
                    </m:sSub>
                    <m:r>
                      <a:rPr lang="en-US" sz="1100" i="1">
                        <a:solidFill>
                          <a:schemeClr val="tx1"/>
                        </a:solidFill>
                        <a:effectLst/>
                        <a:latin typeface="Cambria Math" panose="02040503050406030204" pitchFamily="18" charset="0"/>
                        <a:ea typeface="Cambria Math" panose="02040503050406030204" pitchFamily="18" charset="0"/>
                        <a:cs typeface="+mn-cs"/>
                      </a:rPr>
                      <m:t>=#</m:t>
                    </m:r>
                    <m:r>
                      <a:rPr lang="en-US" sz="1100" i="1">
                        <a:solidFill>
                          <a:schemeClr val="tx1"/>
                        </a:solidFill>
                        <a:effectLst/>
                        <a:latin typeface="Cambria Math" panose="02040503050406030204" pitchFamily="18" charset="0"/>
                        <a:ea typeface="Cambria Math" panose="02040503050406030204" pitchFamily="18" charset="0"/>
                        <a:cs typeface="+mn-cs"/>
                      </a:rPr>
                      <m:t>𝑆</m:t>
                    </m:r>
                    <m:r>
                      <a:rPr lang="en-US" sz="1100" i="1">
                        <a:solidFill>
                          <a:schemeClr val="tx1"/>
                        </a:solidFill>
                        <a:effectLst/>
                        <a:latin typeface="Cambria Math" panose="02040503050406030204" pitchFamily="18" charset="0"/>
                        <a:ea typeface="Cambria Math" panose="02040503050406030204" pitchFamily="18" charset="0"/>
                        <a:cs typeface="+mn-cs"/>
                      </a:rPr>
                      <m:t>+#</m:t>
                    </m:r>
                    <m:r>
                      <a:rPr lang="en-US" sz="1100" i="1">
                        <a:solidFill>
                          <a:schemeClr val="tx1"/>
                        </a:solidFill>
                        <a:effectLst/>
                        <a:latin typeface="Cambria Math" panose="02040503050406030204" pitchFamily="18" charset="0"/>
                        <a:ea typeface="Cambria Math" panose="02040503050406030204" pitchFamily="18" charset="0"/>
                        <a:cs typeface="+mn-cs"/>
                      </a:rPr>
                      <m:t>𝐿</m:t>
                    </m:r>
                    <m:r>
                      <a:rPr lang="en-US" sz="1100" i="1">
                        <a:solidFill>
                          <a:schemeClr val="tx1"/>
                        </a:solidFill>
                        <a:effectLst/>
                        <a:latin typeface="Cambria Math" panose="02040503050406030204" pitchFamily="18" charset="0"/>
                        <a:ea typeface="Cambria Math" panose="02040503050406030204" pitchFamily="18" charset="0"/>
                        <a:cs typeface="+mn-cs"/>
                      </a:rPr>
                      <m:t> </m:t>
                    </m:r>
                    <m:r>
                      <m:rPr>
                        <m:sty m:val="p"/>
                      </m:rPr>
                      <a:rPr lang="en-US" sz="1100">
                        <a:solidFill>
                          <a:schemeClr val="tx1"/>
                        </a:solidFill>
                        <a:effectLst/>
                        <a:latin typeface="Cambria Math" panose="02040503050406030204" pitchFamily="18" charset="0"/>
                        <a:ea typeface="Cambria Math" panose="02040503050406030204" pitchFamily="18" charset="0"/>
                        <a:cs typeface="+mn-cs"/>
                      </a:rPr>
                      <m:t>in</m:t>
                    </m:r>
                    <m:r>
                      <a:rPr lang="en-US" sz="1100">
                        <a:solidFill>
                          <a:schemeClr val="tx1"/>
                        </a:solidFill>
                        <a:effectLst/>
                        <a:latin typeface="Cambria Math" panose="02040503050406030204" pitchFamily="18" charset="0"/>
                        <a:ea typeface="Cambria Math" panose="02040503050406030204" pitchFamily="18" charset="0"/>
                        <a:cs typeface="+mn-cs"/>
                      </a:rPr>
                      <m:t> </m:t>
                    </m:r>
                    <m:r>
                      <m:rPr>
                        <m:sty m:val="p"/>
                      </m:rPr>
                      <a:rPr lang="en-US" sz="1100">
                        <a:solidFill>
                          <a:schemeClr val="tx1"/>
                        </a:solidFill>
                        <a:effectLst/>
                        <a:latin typeface="Cambria Math" panose="02040503050406030204" pitchFamily="18" charset="0"/>
                        <a:ea typeface="Cambria Math" panose="02040503050406030204" pitchFamily="18" charset="0"/>
                        <a:cs typeface="+mn-cs"/>
                      </a:rPr>
                      <m:t>diagonal</m:t>
                    </m:r>
                  </m:oMath>
                </m:oMathPara>
              </a14:m>
              <a:endParaRPr lang="en-US" sz="1100">
                <a:solidFill>
                  <a:schemeClr val="tx1"/>
                </a:solidFill>
                <a:effectLst/>
                <a:latin typeface="Cambria Math" panose="02040503050406030204" pitchFamily="18" charset="0"/>
                <a:ea typeface="Cambria Math" panose="02040503050406030204" pitchFamily="18" charset="0"/>
                <a:cs typeface="+mn-cs"/>
              </a:endParaRPr>
            </a:p>
          </xdr:txBody>
        </xdr:sp>
      </mc:Choice>
      <mc:Fallback xmlns="">
        <xdr:sp macro="" textlink="">
          <xdr:nvSpPr>
            <xdr:cNvPr id="28" name="TextBox 2">
              <a:extLst>
                <a:ext uri="{FF2B5EF4-FFF2-40B4-BE49-F238E27FC236}">
                  <a16:creationId xmlns:a16="http://schemas.microsoft.com/office/drawing/2014/main" id="{AAA6015A-B182-034E-8AB5-2D52394A9F9B}"/>
                </a:ext>
              </a:extLst>
            </xdr:cNvPr>
            <xdr:cNvSpPr txBox="1"/>
          </xdr:nvSpPr>
          <xdr:spPr>
            <a:xfrm>
              <a:off x="2730501" y="7863417"/>
              <a:ext cx="1619249" cy="27385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r>
                <a:rPr lang="en-US" sz="1100" i="0">
                  <a:solidFill>
                    <a:schemeClr val="tx1"/>
                  </a:solidFill>
                  <a:effectLst/>
                  <a:latin typeface="Cambria Math" panose="02040503050406030204" pitchFamily="18" charset="0"/>
                  <a:ea typeface="Cambria Math" panose="02040503050406030204" pitchFamily="18" charset="0"/>
                  <a:cs typeface="+mn-cs"/>
                </a:rPr>
                <a:t>𝑛_𝑗=#𝑆+#𝐿 in diagonal</a:t>
              </a:r>
              <a:endParaRPr lang="en-US" sz="1100">
                <a:solidFill>
                  <a:schemeClr val="tx1"/>
                </a:solidFill>
                <a:effectLst/>
                <a:latin typeface="Cambria Math" panose="02040503050406030204" pitchFamily="18" charset="0"/>
                <a:ea typeface="Cambria Math" panose="02040503050406030204" pitchFamily="18" charset="0"/>
                <a:cs typeface="+mn-cs"/>
              </a:endParaRPr>
            </a:p>
          </xdr:txBody>
        </xdr:sp>
      </mc:Fallback>
    </mc:AlternateContent>
    <xdr:clientData/>
  </xdr:twoCellAnchor>
  <xdr:twoCellAnchor>
    <xdr:from>
      <xdr:col>5</xdr:col>
      <xdr:colOff>698501</xdr:colOff>
      <xdr:row>36</xdr:row>
      <xdr:rowOff>190500</xdr:rowOff>
    </xdr:from>
    <xdr:to>
      <xdr:col>6</xdr:col>
      <xdr:colOff>740834</xdr:colOff>
      <xdr:row>38</xdr:row>
      <xdr:rowOff>200177</xdr:rowOff>
    </xdr:to>
    <mc:AlternateContent xmlns:mc="http://schemas.openxmlformats.org/markup-compatibility/2006" xmlns:a14="http://schemas.microsoft.com/office/drawing/2010/main">
      <mc:Choice Requires="a14">
        <xdr:sp macro="" textlink="">
          <xdr:nvSpPr>
            <xdr:cNvPr id="29" name="TextBox 2">
              <a:extLst>
                <a:ext uri="{FF2B5EF4-FFF2-40B4-BE49-F238E27FC236}">
                  <a16:creationId xmlns:a16="http://schemas.microsoft.com/office/drawing/2014/main" id="{ADC0CFDD-E33C-A14E-9408-3F0717570AEC}"/>
                </a:ext>
              </a:extLst>
            </xdr:cNvPr>
            <xdr:cNvSpPr txBox="1"/>
          </xdr:nvSpPr>
          <xdr:spPr>
            <a:xfrm>
              <a:off x="4826001" y="7821083"/>
              <a:ext cx="867833" cy="41184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𝑚</m:t>
                        </m:r>
                      </m:e>
                      <m:sub>
                        <m:argPr>
                          <m:argSz m:val="-1"/>
                        </m:argPr>
                        <m:r>
                          <a:rPr lang="en-US" sz="1100" i="1">
                            <a:solidFill>
                              <a:schemeClr val="tx1"/>
                            </a:solidFill>
                            <a:effectLst/>
                            <a:latin typeface="Cambria Math" panose="02040503050406030204" pitchFamily="18" charset="0"/>
                            <a:ea typeface="+mn-ea"/>
                            <a:cs typeface="+mn-cs"/>
                          </a:rPr>
                          <m:t>𝑗</m:t>
                        </m:r>
                      </m:sub>
                    </m:sSub>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𝑛</m:t>
                            </m:r>
                          </m:e>
                          <m:sub>
                            <m:argPr>
                              <m:argSz m:val="-1"/>
                            </m:argPr>
                            <m:r>
                              <a:rPr lang="en-US" sz="1100" i="1">
                                <a:solidFill>
                                  <a:schemeClr val="tx1"/>
                                </a:solidFill>
                                <a:effectLst/>
                                <a:latin typeface="Cambria Math" panose="02040503050406030204" pitchFamily="18" charset="0"/>
                                <a:ea typeface="+mn-ea"/>
                                <a:cs typeface="+mn-cs"/>
                              </a:rPr>
                              <m:t>𝑗</m:t>
                            </m:r>
                          </m:sub>
                        </m:sSub>
                        <m:r>
                          <a:rPr lang="en-US" sz="1100" i="1">
                            <a:solidFill>
                              <a:schemeClr val="tx1"/>
                            </a:solidFill>
                            <a:effectLst/>
                            <a:latin typeface="Cambria Math" panose="02040503050406030204" pitchFamily="18" charset="0"/>
                            <a:ea typeface="+mn-ea"/>
                            <a:cs typeface="+mn-cs"/>
                          </a:rPr>
                          <m:t>−1</m:t>
                        </m:r>
                      </m:num>
                      <m:den>
                        <m:r>
                          <a:rPr lang="en-US" sz="1100" i="1">
                            <a:solidFill>
                              <a:schemeClr val="tx1"/>
                            </a:solidFill>
                            <a:effectLst/>
                            <a:latin typeface="Cambria Math" panose="02040503050406030204" pitchFamily="18" charset="0"/>
                            <a:ea typeface="+mn-ea"/>
                            <a:cs typeface="+mn-cs"/>
                          </a:rPr>
                          <m:t>2</m:t>
                        </m:r>
                      </m:den>
                    </m:f>
                  </m:oMath>
                </m:oMathPara>
              </a14:m>
              <a:endParaRPr lang="en-US" sz="1100">
                <a:solidFill>
                  <a:schemeClr val="tx1"/>
                </a:solidFill>
                <a:effectLst/>
                <a:latin typeface="+mn-lt"/>
                <a:ea typeface="+mn-ea"/>
                <a:cs typeface="+mn-cs"/>
              </a:endParaRPr>
            </a:p>
          </xdr:txBody>
        </xdr:sp>
      </mc:Choice>
      <mc:Fallback xmlns="">
        <xdr:sp macro="" textlink="">
          <xdr:nvSpPr>
            <xdr:cNvPr id="29" name="TextBox 2">
              <a:extLst>
                <a:ext uri="{FF2B5EF4-FFF2-40B4-BE49-F238E27FC236}">
                  <a16:creationId xmlns:a16="http://schemas.microsoft.com/office/drawing/2014/main" id="{ADC0CFDD-E33C-A14E-9408-3F0717570AEC}"/>
                </a:ext>
              </a:extLst>
            </xdr:cNvPr>
            <xdr:cNvSpPr txBox="1"/>
          </xdr:nvSpPr>
          <xdr:spPr>
            <a:xfrm>
              <a:off x="4826001" y="7821083"/>
              <a:ext cx="867833" cy="41184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r>
                <a:rPr lang="en-US" sz="1100" i="0">
                  <a:solidFill>
                    <a:schemeClr val="tx1"/>
                  </a:solidFill>
                  <a:effectLst/>
                  <a:latin typeface="+mn-lt"/>
                  <a:ea typeface="+mn-ea"/>
                  <a:cs typeface="+mn-cs"/>
                </a:rPr>
                <a:t>𝑚_𝑗=(𝑛_𝑗−1)/2</a:t>
              </a:r>
              <a:endParaRPr lang="en-US" sz="1100">
                <a:solidFill>
                  <a:schemeClr val="tx1"/>
                </a:solidFill>
                <a:effectLst/>
                <a:latin typeface="+mn-lt"/>
                <a:ea typeface="+mn-ea"/>
                <a:cs typeface="+mn-cs"/>
              </a:endParaRP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328082</xdr:colOff>
      <xdr:row>26</xdr:row>
      <xdr:rowOff>127001</xdr:rowOff>
    </xdr:from>
    <xdr:to>
      <xdr:col>3</xdr:col>
      <xdr:colOff>412749</xdr:colOff>
      <xdr:row>29</xdr:row>
      <xdr:rowOff>21836</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8EBB696F-D7F2-A04F-B41C-058FD4B4A3A1}"/>
                </a:ext>
              </a:extLst>
            </xdr:cNvPr>
            <xdr:cNvSpPr txBox="1"/>
          </xdr:nvSpPr>
          <xdr:spPr>
            <a:xfrm>
              <a:off x="1153582" y="5503334"/>
              <a:ext cx="1735667" cy="49808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p>
                      <m:sSupPr>
                        <m:ctrlPr>
                          <a:rPr lang="en-US" sz="1100" i="1">
                            <a:solidFill>
                              <a:schemeClr val="tx1"/>
                            </a:solidFill>
                            <a:effectLst/>
                            <a:latin typeface="Cambria Math" panose="02040503050406030204" pitchFamily="18" charset="0"/>
                            <a:ea typeface="+mn-ea"/>
                            <a:cs typeface="+mn-cs"/>
                          </a:rPr>
                        </m:ctrlPr>
                      </m:sSupPr>
                      <m:e>
                        <m:r>
                          <a:rPr lang="en-US" sz="1100" i="1">
                            <a:solidFill>
                              <a:schemeClr val="tx1"/>
                            </a:solidFill>
                            <a:effectLst/>
                            <a:latin typeface="Cambria Math" panose="02040503050406030204" pitchFamily="18" charset="0"/>
                            <a:ea typeface="+mn-ea"/>
                            <a:cs typeface="+mn-cs"/>
                          </a:rPr>
                          <m:t>𝜎</m:t>
                        </m:r>
                      </m:e>
                      <m:sup>
                        <m:argPr>
                          <m:argSz m:val="-1"/>
                        </m:argPr>
                        <m:r>
                          <a:rPr lang="en-US" sz="1100" i="1">
                            <a:solidFill>
                              <a:schemeClr val="tx1"/>
                            </a:solidFill>
                            <a:effectLst/>
                            <a:latin typeface="Cambria Math" panose="02040503050406030204" pitchFamily="18" charset="0"/>
                            <a:ea typeface="+mn-ea"/>
                            <a:cs typeface="+mn-cs"/>
                          </a:rPr>
                          <m:t>2</m:t>
                        </m:r>
                      </m:sup>
                    </m:sSup>
                    <m:r>
                      <a:rPr lang="en-US" sz="1100" i="1">
                        <a:solidFill>
                          <a:schemeClr val="tx1"/>
                        </a:solidFill>
                        <a:effectLst/>
                        <a:latin typeface="Cambria Math" panose="02040503050406030204" pitchFamily="18" charset="0"/>
                        <a:ea typeface="+mn-ea"/>
                        <a:cs typeface="+mn-cs"/>
                      </a:rPr>
                      <m:t>=</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ln</m:t>
                        </m:r>
                      </m:fName>
                      <m:e>
                        <m:d>
                          <m:dPr>
                            <m:begChr m:val="["/>
                            <m:endChr m:val="]"/>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1+</m:t>
                            </m:r>
                            <m:sSup>
                              <m:sSupPr>
                                <m:ctrlPr>
                                  <a:rPr lang="en-US" sz="1100" i="1">
                                    <a:solidFill>
                                      <a:schemeClr val="tx1"/>
                                    </a:solidFill>
                                    <a:effectLst/>
                                    <a:latin typeface="Cambria Math" panose="02040503050406030204" pitchFamily="18" charset="0"/>
                                    <a:ea typeface="+mn-ea"/>
                                    <a:cs typeface="+mn-cs"/>
                                  </a:rPr>
                                </m:ctrlPr>
                              </m:sSupPr>
                              <m:e>
                                <m:d>
                                  <m:dPr>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𝑠</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𝑒</m:t>
                                        </m:r>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𝑅</m:t>
                                            </m:r>
                                          </m:e>
                                        </m:d>
                                      </m:num>
                                      <m:den>
                                        <m:r>
                                          <a:rPr lang="en-US" sz="1100" i="1">
                                            <a:solidFill>
                                              <a:schemeClr val="tx1"/>
                                            </a:solidFill>
                                            <a:effectLst/>
                                            <a:latin typeface="Cambria Math" panose="02040503050406030204" pitchFamily="18" charset="0"/>
                                            <a:ea typeface="+mn-ea"/>
                                            <a:cs typeface="+mn-cs"/>
                                          </a:rPr>
                                          <m:t>𝑅</m:t>
                                        </m:r>
                                      </m:den>
                                    </m:f>
                                  </m:e>
                                </m:d>
                              </m:e>
                              <m:sup>
                                <m:argPr>
                                  <m:argSz m:val="-1"/>
                                </m:argPr>
                                <m:r>
                                  <a:rPr lang="en-US" sz="1100" i="1">
                                    <a:solidFill>
                                      <a:schemeClr val="tx1"/>
                                    </a:solidFill>
                                    <a:effectLst/>
                                    <a:latin typeface="Cambria Math" panose="02040503050406030204" pitchFamily="18" charset="0"/>
                                    <a:ea typeface="+mn-ea"/>
                                    <a:cs typeface="+mn-cs"/>
                                  </a:rPr>
                                  <m:t>2</m:t>
                                </m:r>
                              </m:sup>
                            </m:sSup>
                          </m:e>
                        </m:d>
                      </m:e>
                    </m:func>
                    <m:r>
                      <a:rPr lang="en-US" sz="1100" i="1">
                        <a:solidFill>
                          <a:schemeClr val="tx1"/>
                        </a:solidFill>
                        <a:effectLst/>
                        <a:latin typeface="Cambria Math" panose="02040503050406030204" pitchFamily="18" charset="0"/>
                        <a:ea typeface="+mn-ea"/>
                        <a:cs typeface="+mn-cs"/>
                      </a:rPr>
                      <m:t>  </m:t>
                    </m:r>
                  </m:oMath>
                </m:oMathPara>
              </a14:m>
              <a:endParaRPr lang="en-US" sz="1100">
                <a:solidFill>
                  <a:schemeClr val="tx1"/>
                </a:solidFill>
                <a:effectLst/>
                <a:latin typeface="+mn-lt"/>
                <a:ea typeface="+mn-ea"/>
                <a:cs typeface="+mn-cs"/>
              </a:endParaRPr>
            </a:p>
          </xdr:txBody>
        </xdr:sp>
      </mc:Choice>
      <mc:Fallback xmlns="">
        <xdr:sp macro="" textlink="">
          <xdr:nvSpPr>
            <xdr:cNvPr id="3" name="TextBox 2">
              <a:extLst>
                <a:ext uri="{FF2B5EF4-FFF2-40B4-BE49-F238E27FC236}">
                  <a16:creationId xmlns:a16="http://schemas.microsoft.com/office/drawing/2014/main" id="{8EBB696F-D7F2-A04F-B41C-058FD4B4A3A1}"/>
                </a:ext>
              </a:extLst>
            </xdr:cNvPr>
            <xdr:cNvSpPr txBox="1"/>
          </xdr:nvSpPr>
          <xdr:spPr>
            <a:xfrm>
              <a:off x="1153582" y="5503334"/>
              <a:ext cx="1735667" cy="49808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𝜎^2=ln⁡[1+((𝑠.𝑒.(𝑅))/𝑅)^2 ]   </a:t>
              </a:r>
              <a:endParaRPr lang="en-US" sz="1100">
                <a:solidFill>
                  <a:schemeClr val="tx1"/>
                </a:solidFill>
                <a:effectLst/>
                <a:latin typeface="+mn-lt"/>
                <a:ea typeface="+mn-ea"/>
                <a:cs typeface="+mn-cs"/>
              </a:endParaRPr>
            </a:p>
          </xdr:txBody>
        </xdr:sp>
      </mc:Fallback>
    </mc:AlternateContent>
    <xdr:clientData/>
  </xdr:twoCellAnchor>
  <xdr:oneCellAnchor>
    <xdr:from>
      <xdr:col>4</xdr:col>
      <xdr:colOff>550331</xdr:colOff>
      <xdr:row>26</xdr:row>
      <xdr:rowOff>169335</xdr:rowOff>
    </xdr:from>
    <xdr:ext cx="1444498" cy="172098"/>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AA071876-6934-B646-BDC1-806E1278797B}"/>
                </a:ext>
              </a:extLst>
            </xdr:cNvPr>
            <xdr:cNvSpPr txBox="1"/>
          </xdr:nvSpPr>
          <xdr:spPr>
            <a:xfrm>
              <a:off x="3852331" y="5545668"/>
              <a:ext cx="1444498"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𝑅</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𝑅𝑒𝑠𝑒𝑟𝑣𝑒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𝐸𝑠𝑡𝑖𝑚𝑎𝑡𝑒</m:t>
                    </m:r>
                  </m:oMath>
                </m:oMathPara>
              </a14:m>
              <a:endParaRPr lang="en-US" sz="1100">
                <a:solidFill>
                  <a:schemeClr val="tx1"/>
                </a:solidFill>
                <a:effectLst/>
                <a:latin typeface="+mn-lt"/>
                <a:ea typeface="+mn-ea"/>
                <a:cs typeface="+mn-cs"/>
              </a:endParaRPr>
            </a:p>
          </xdr:txBody>
        </xdr:sp>
      </mc:Choice>
      <mc:Fallback xmlns="">
        <xdr:sp macro="" textlink="">
          <xdr:nvSpPr>
            <xdr:cNvPr id="4" name="TextBox 3">
              <a:extLst>
                <a:ext uri="{FF2B5EF4-FFF2-40B4-BE49-F238E27FC236}">
                  <a16:creationId xmlns:a16="http://schemas.microsoft.com/office/drawing/2014/main" id="{AA071876-6934-B646-BDC1-806E1278797B}"/>
                </a:ext>
              </a:extLst>
            </xdr:cNvPr>
            <xdr:cNvSpPr txBox="1"/>
          </xdr:nvSpPr>
          <xdr:spPr>
            <a:xfrm>
              <a:off x="3852331" y="5545668"/>
              <a:ext cx="1444498"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tx1"/>
                  </a:solidFill>
                  <a:effectLst/>
                  <a:latin typeface="Cambria Math" panose="02040503050406030204" pitchFamily="18" charset="0"/>
                  <a:ea typeface="+mn-ea"/>
                  <a:cs typeface="+mn-cs"/>
                </a:rPr>
                <a:t>𝑅</a:t>
              </a:r>
              <a:r>
                <a:rPr lang="en-US" sz="1100" i="0">
                  <a:solidFill>
                    <a:schemeClr val="tx1"/>
                  </a:solidFill>
                  <a:effectLst/>
                  <a:latin typeface="+mn-lt"/>
                  <a:ea typeface="+mn-ea"/>
                  <a:cs typeface="+mn-cs"/>
                </a:rPr>
                <a:t>→𝑅𝑒𝑠𝑒𝑟𝑣𝑒 𝐸𝑠𝑡𝑖𝑚𝑎𝑡𝑒</a:t>
              </a:r>
              <a:endParaRPr lang="en-US" sz="1100">
                <a:solidFill>
                  <a:schemeClr val="tx1"/>
                </a:solidFill>
                <a:effectLst/>
                <a:latin typeface="+mn-lt"/>
                <a:ea typeface="+mn-ea"/>
                <a:cs typeface="+mn-cs"/>
              </a:endParaRPr>
            </a:p>
          </xdr:txBody>
        </xdr:sp>
      </mc:Fallback>
    </mc:AlternateContent>
    <xdr:clientData/>
  </xdr:oneCellAnchor>
  <xdr:twoCellAnchor>
    <xdr:from>
      <xdr:col>1</xdr:col>
      <xdr:colOff>306917</xdr:colOff>
      <xdr:row>33</xdr:row>
      <xdr:rowOff>137583</xdr:rowOff>
    </xdr:from>
    <xdr:to>
      <xdr:col>3</xdr:col>
      <xdr:colOff>391583</xdr:colOff>
      <xdr:row>35</xdr:row>
      <xdr:rowOff>193872</xdr:rowOff>
    </xdr:to>
    <mc:AlternateContent xmlns:mc="http://schemas.openxmlformats.org/markup-compatibility/2006" xmlns:a14="http://schemas.microsoft.com/office/drawing/2010/main">
      <mc:Choice Requires="a14">
        <xdr:sp macro="" textlink="">
          <xdr:nvSpPr>
            <xdr:cNvPr id="5" name="TextBox 2">
              <a:extLst>
                <a:ext uri="{FF2B5EF4-FFF2-40B4-BE49-F238E27FC236}">
                  <a16:creationId xmlns:a16="http://schemas.microsoft.com/office/drawing/2014/main" id="{E14A5635-4DB8-CA4C-B5E8-995E3032A57C}"/>
                </a:ext>
              </a:extLst>
            </xdr:cNvPr>
            <xdr:cNvSpPr txBox="1"/>
          </xdr:nvSpPr>
          <xdr:spPr>
            <a:xfrm>
              <a:off x="1132417" y="6985000"/>
              <a:ext cx="1735666" cy="46903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a14:m>
                <m:oMathPara xmlns:m="http://schemas.openxmlformats.org/officeDocument/2006/math">
                  <m:oMathParaPr>
                    <m:jc m:val="centerGroup"/>
                  </m:oMathParaPr>
                  <m:oMath xmlns:m="http://schemas.openxmlformats.org/officeDocument/2006/math">
                    <m:r>
                      <m:rPr>
                        <m:sty m:val="p"/>
                      </m:rPr>
                      <a:rPr lang="en-US" sz="1100">
                        <a:solidFill>
                          <a:schemeClr val="tx1"/>
                        </a:solidFill>
                        <a:effectLst/>
                        <a:latin typeface="Cambria Math" panose="02040503050406030204" pitchFamily="18" charset="0"/>
                        <a:ea typeface="+mn-ea"/>
                        <a:cs typeface="+mn-cs"/>
                      </a:rPr>
                      <m:t>C</m:t>
                    </m:r>
                    <m:r>
                      <a:rPr lang="en-US" sz="1100">
                        <a:solidFill>
                          <a:schemeClr val="tx1"/>
                        </a:solidFill>
                        <a:effectLst/>
                        <a:latin typeface="Cambria Math" panose="02040503050406030204" pitchFamily="18" charset="0"/>
                        <a:ea typeface="+mn-ea"/>
                        <a:cs typeface="+mn-cs"/>
                      </a:rPr>
                      <m:t>.</m:t>
                    </m:r>
                    <m:r>
                      <m:rPr>
                        <m:sty m:val="p"/>
                      </m:rPr>
                      <a:rPr lang="en-US" sz="1100">
                        <a:solidFill>
                          <a:schemeClr val="tx1"/>
                        </a:solidFill>
                        <a:effectLst/>
                        <a:latin typeface="Cambria Math" panose="02040503050406030204" pitchFamily="18" charset="0"/>
                        <a:ea typeface="+mn-ea"/>
                        <a:cs typeface="+mn-cs"/>
                      </a:rPr>
                      <m:t>I</m:t>
                    </m:r>
                    <m:r>
                      <a:rPr lang="en-US" sz="1100">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𝑅</m:t>
                    </m:r>
                    <m:r>
                      <a:rPr lang="en-US" sz="1100" i="1">
                        <a:solidFill>
                          <a:schemeClr val="tx1"/>
                        </a:solidFill>
                        <a:effectLst/>
                        <a:latin typeface="Cambria Math" panose="02040503050406030204" pitchFamily="18" charset="0"/>
                        <a:ea typeface="+mn-ea"/>
                        <a:cs typeface="+mn-cs"/>
                      </a:rPr>
                      <m:t>×</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exp</m:t>
                        </m:r>
                      </m:fName>
                      <m:e>
                        <m:d>
                          <m:dPr>
                            <m:begChr m:val="["/>
                            <m:endChr m:val="]"/>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𝑧</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𝜎</m:t>
                            </m:r>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sSup>
                                  <m:sSupPr>
                                    <m:ctrlPr>
                                      <a:rPr lang="en-US" sz="1100" i="1">
                                        <a:solidFill>
                                          <a:schemeClr val="tx1"/>
                                        </a:solidFill>
                                        <a:effectLst/>
                                        <a:latin typeface="Cambria Math" panose="02040503050406030204" pitchFamily="18" charset="0"/>
                                        <a:ea typeface="+mn-ea"/>
                                        <a:cs typeface="+mn-cs"/>
                                      </a:rPr>
                                    </m:ctrlPr>
                                  </m:sSupPr>
                                  <m:e>
                                    <m:r>
                                      <a:rPr lang="en-US" sz="1100" i="1">
                                        <a:solidFill>
                                          <a:schemeClr val="tx1"/>
                                        </a:solidFill>
                                        <a:effectLst/>
                                        <a:latin typeface="Cambria Math" panose="02040503050406030204" pitchFamily="18" charset="0"/>
                                        <a:ea typeface="+mn-ea"/>
                                        <a:cs typeface="+mn-cs"/>
                                      </a:rPr>
                                      <m:t>𝜎</m:t>
                                    </m:r>
                                  </m:e>
                                  <m:sup>
                                    <m:argPr>
                                      <m:argSz m:val="-1"/>
                                    </m:argPr>
                                    <m:r>
                                      <a:rPr lang="en-US" sz="1100" i="1">
                                        <a:solidFill>
                                          <a:schemeClr val="tx1"/>
                                        </a:solidFill>
                                        <a:effectLst/>
                                        <a:latin typeface="Cambria Math" panose="02040503050406030204" pitchFamily="18" charset="0"/>
                                        <a:ea typeface="+mn-ea"/>
                                        <a:cs typeface="+mn-cs"/>
                                      </a:rPr>
                                      <m:t>2</m:t>
                                    </m:r>
                                  </m:sup>
                                </m:sSup>
                              </m:num>
                              <m:den>
                                <m:r>
                                  <a:rPr lang="en-US" sz="1100" i="1">
                                    <a:solidFill>
                                      <a:schemeClr val="tx1"/>
                                    </a:solidFill>
                                    <a:effectLst/>
                                    <a:latin typeface="Cambria Math" panose="02040503050406030204" pitchFamily="18" charset="0"/>
                                    <a:ea typeface="+mn-ea"/>
                                    <a:cs typeface="+mn-cs"/>
                                  </a:rPr>
                                  <m:t>2</m:t>
                                </m:r>
                              </m:den>
                            </m:f>
                          </m:e>
                        </m:d>
                      </m:e>
                    </m:func>
                  </m:oMath>
                </m:oMathPara>
              </a14:m>
              <a:endParaRPr lang="en-US" sz="1100">
                <a:solidFill>
                  <a:schemeClr val="tx1"/>
                </a:solidFill>
                <a:effectLst/>
                <a:latin typeface="+mn-lt"/>
                <a:ea typeface="+mn-ea"/>
                <a:cs typeface="+mn-cs"/>
              </a:endParaRPr>
            </a:p>
          </xdr:txBody>
        </xdr:sp>
      </mc:Choice>
      <mc:Fallback xmlns="">
        <xdr:sp macro="" textlink="">
          <xdr:nvSpPr>
            <xdr:cNvPr id="5" name="TextBox 2">
              <a:extLst>
                <a:ext uri="{FF2B5EF4-FFF2-40B4-BE49-F238E27FC236}">
                  <a16:creationId xmlns:a16="http://schemas.microsoft.com/office/drawing/2014/main" id="{E14A5635-4DB8-CA4C-B5E8-995E3032A57C}"/>
                </a:ext>
              </a:extLst>
            </xdr:cNvPr>
            <xdr:cNvSpPr txBox="1"/>
          </xdr:nvSpPr>
          <xdr:spPr>
            <a:xfrm>
              <a:off x="1132417" y="6985000"/>
              <a:ext cx="1735666" cy="46903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r>
                <a:rPr lang="en-US" sz="1100" i="0">
                  <a:solidFill>
                    <a:schemeClr val="tx1"/>
                  </a:solidFill>
                  <a:effectLst/>
                  <a:latin typeface="+mn-lt"/>
                  <a:ea typeface="+mn-ea"/>
                  <a:cs typeface="+mn-cs"/>
                </a:rPr>
                <a:t>C.I.=𝑅×exp⁡[±𝑧×𝜎−𝜎^2/2]</a:t>
              </a:r>
              <a:endParaRPr lang="en-US" sz="1100">
                <a:solidFill>
                  <a:schemeClr val="tx1"/>
                </a:solidFill>
                <a:effectLst/>
                <a:latin typeface="+mn-lt"/>
                <a:ea typeface="+mn-ea"/>
                <a:cs typeface="+mn-cs"/>
              </a:endParaRPr>
            </a:p>
          </xdr:txBody>
        </xdr:sp>
      </mc:Fallback>
    </mc:AlternateContent>
    <xdr:clientData/>
  </xdr:twoCellAnchor>
  <xdr:twoCellAnchor>
    <xdr:from>
      <xdr:col>1</xdr:col>
      <xdr:colOff>306916</xdr:colOff>
      <xdr:row>39</xdr:row>
      <xdr:rowOff>105834</xdr:rowOff>
    </xdr:from>
    <xdr:to>
      <xdr:col>3</xdr:col>
      <xdr:colOff>455083</xdr:colOff>
      <xdr:row>42</xdr:row>
      <xdr:rowOff>42333</xdr:rowOff>
    </xdr:to>
    <mc:AlternateContent xmlns:mc="http://schemas.openxmlformats.org/markup-compatibility/2006" xmlns:a14="http://schemas.microsoft.com/office/drawing/2010/main">
      <mc:Choice Requires="a14">
        <xdr:sp macro="" textlink="">
          <xdr:nvSpPr>
            <xdr:cNvPr id="6" name="TextBox 2">
              <a:extLst>
                <a:ext uri="{FF2B5EF4-FFF2-40B4-BE49-F238E27FC236}">
                  <a16:creationId xmlns:a16="http://schemas.microsoft.com/office/drawing/2014/main" id="{2A6EB59F-14F3-1248-AE92-A48C1CE66D14}"/>
                </a:ext>
              </a:extLst>
            </xdr:cNvPr>
            <xdr:cNvSpPr txBox="1"/>
          </xdr:nvSpPr>
          <xdr:spPr>
            <a:xfrm>
              <a:off x="1132416" y="8223251"/>
              <a:ext cx="1799167" cy="53974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𝜎</m:t>
                        </m:r>
                      </m:e>
                      <m:sub>
                        <m:argPr>
                          <m:argSz m:val="-2"/>
                        </m:argPr>
                        <m:r>
                          <a:rPr lang="en-US" sz="1100" i="1">
                            <a:solidFill>
                              <a:schemeClr val="tx1"/>
                            </a:solidFill>
                            <a:effectLst/>
                            <a:latin typeface="Cambria Math" panose="02040503050406030204" pitchFamily="18" charset="0"/>
                            <a:ea typeface="+mn-ea"/>
                            <a:cs typeface="+mn-cs"/>
                          </a:rPr>
                          <m:t>𝐴𝑌</m:t>
                        </m:r>
                      </m:sub>
                      <m:sup>
                        <m:argPr>
                          <m:argSz m:val="-1"/>
                        </m:argPr>
                        <m:r>
                          <a:rPr lang="en-US" sz="1100" i="1">
                            <a:solidFill>
                              <a:schemeClr val="tx1"/>
                            </a:solidFill>
                            <a:effectLst/>
                            <a:latin typeface="Cambria Math" panose="02040503050406030204" pitchFamily="18" charset="0"/>
                            <a:ea typeface="+mn-ea"/>
                            <a:cs typeface="+mn-cs"/>
                          </a:rPr>
                          <m:t>2</m:t>
                        </m:r>
                      </m:sup>
                    </m:sSubSup>
                    <m:r>
                      <a:rPr lang="en-US" sz="1100" i="1">
                        <a:solidFill>
                          <a:schemeClr val="tx1"/>
                        </a:solidFill>
                        <a:effectLst/>
                        <a:latin typeface="Cambria Math" panose="02040503050406030204" pitchFamily="18" charset="0"/>
                        <a:ea typeface="+mn-ea"/>
                        <a:cs typeface="+mn-cs"/>
                      </a:rPr>
                      <m:t>=</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ln</m:t>
                        </m:r>
                      </m:fName>
                      <m:e>
                        <m:d>
                          <m:dPr>
                            <m:begChr m:val="["/>
                            <m:endChr m:val="]"/>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1+</m:t>
                            </m:r>
                            <m:sSup>
                              <m:sSupPr>
                                <m:ctrlPr>
                                  <a:rPr lang="en-US" sz="1100" i="1">
                                    <a:solidFill>
                                      <a:schemeClr val="tx1"/>
                                    </a:solidFill>
                                    <a:effectLst/>
                                    <a:latin typeface="Cambria Math" panose="02040503050406030204" pitchFamily="18" charset="0"/>
                                    <a:ea typeface="+mn-ea"/>
                                    <a:cs typeface="+mn-cs"/>
                                  </a:rPr>
                                </m:ctrlPr>
                              </m:sSupPr>
                              <m:e>
                                <m:d>
                                  <m:dPr>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𝑠</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𝑒</m:t>
                                        </m:r>
                                        <m:r>
                                          <a:rPr lang="en-US" sz="1100" i="1">
                                            <a:solidFill>
                                              <a:schemeClr val="tx1"/>
                                            </a:solidFill>
                                            <a:effectLst/>
                                            <a:latin typeface="Cambria Math" panose="02040503050406030204" pitchFamily="18" charset="0"/>
                                            <a:ea typeface="+mn-ea"/>
                                            <a:cs typeface="+mn-cs"/>
                                          </a:rPr>
                                          <m:t>. </m:t>
                                        </m:r>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𝑅</m:t>
                                                </m:r>
                                              </m:e>
                                              <m:sub>
                                                <m:argPr>
                                                  <m:argSz m:val="-2"/>
                                                </m:argPr>
                                                <m:r>
                                                  <a:rPr lang="en-US" sz="1100" i="1">
                                                    <a:solidFill>
                                                      <a:schemeClr val="tx1"/>
                                                    </a:solidFill>
                                                    <a:effectLst/>
                                                    <a:latin typeface="Cambria Math" panose="02040503050406030204" pitchFamily="18" charset="0"/>
                                                    <a:ea typeface="+mn-ea"/>
                                                    <a:cs typeface="+mn-cs"/>
                                                  </a:rPr>
                                                  <m:t>𝐴𝑌</m:t>
                                                </m:r>
                                              </m:sub>
                                            </m:sSub>
                                          </m:e>
                                        </m:d>
                                      </m:num>
                                      <m:den>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𝑅</m:t>
                                            </m:r>
                                          </m:e>
                                          <m:sub>
                                            <m:argPr>
                                              <m:argSz m:val="-2"/>
                                            </m:argPr>
                                            <m:r>
                                              <a:rPr lang="en-US" sz="1100" i="1">
                                                <a:solidFill>
                                                  <a:schemeClr val="tx1"/>
                                                </a:solidFill>
                                                <a:effectLst/>
                                                <a:latin typeface="Cambria Math" panose="02040503050406030204" pitchFamily="18" charset="0"/>
                                                <a:ea typeface="+mn-ea"/>
                                                <a:cs typeface="+mn-cs"/>
                                              </a:rPr>
                                              <m:t>𝐴𝑌</m:t>
                                            </m:r>
                                          </m:sub>
                                        </m:sSub>
                                      </m:den>
                                    </m:f>
                                  </m:e>
                                </m:d>
                              </m:e>
                              <m:sup>
                                <m:argPr>
                                  <m:argSz m:val="-1"/>
                                </m:argPr>
                                <m:r>
                                  <a:rPr lang="en-US" sz="1100" i="1">
                                    <a:solidFill>
                                      <a:schemeClr val="tx1"/>
                                    </a:solidFill>
                                    <a:effectLst/>
                                    <a:latin typeface="Cambria Math" panose="02040503050406030204" pitchFamily="18" charset="0"/>
                                    <a:ea typeface="+mn-ea"/>
                                    <a:cs typeface="+mn-cs"/>
                                  </a:rPr>
                                  <m:t>2</m:t>
                                </m:r>
                              </m:sup>
                            </m:sSup>
                          </m:e>
                        </m:d>
                      </m:e>
                    </m:func>
                  </m:oMath>
                </m:oMathPara>
              </a14:m>
              <a:endParaRPr lang="en-US" sz="1100">
                <a:solidFill>
                  <a:schemeClr val="tx1"/>
                </a:solidFill>
                <a:effectLst/>
                <a:latin typeface="+mn-lt"/>
                <a:ea typeface="+mn-ea"/>
                <a:cs typeface="+mn-cs"/>
              </a:endParaRPr>
            </a:p>
          </xdr:txBody>
        </xdr:sp>
      </mc:Choice>
      <mc:Fallback xmlns="">
        <xdr:sp macro="" textlink="">
          <xdr:nvSpPr>
            <xdr:cNvPr id="6" name="TextBox 2">
              <a:extLst>
                <a:ext uri="{FF2B5EF4-FFF2-40B4-BE49-F238E27FC236}">
                  <a16:creationId xmlns:a16="http://schemas.microsoft.com/office/drawing/2014/main" id="{2A6EB59F-14F3-1248-AE92-A48C1CE66D14}"/>
                </a:ext>
              </a:extLst>
            </xdr:cNvPr>
            <xdr:cNvSpPr txBox="1"/>
          </xdr:nvSpPr>
          <xdr:spPr>
            <a:xfrm>
              <a:off x="1132416" y="8223251"/>
              <a:ext cx="1799167" cy="53974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noAutofit/>
            </a:bodyPr>
            <a:lstStyle/>
            <a:p>
              <a:r>
                <a:rPr lang="en-US" sz="1100" i="0">
                  <a:solidFill>
                    <a:schemeClr val="tx1"/>
                  </a:solidFill>
                  <a:effectLst/>
                  <a:latin typeface="+mn-lt"/>
                  <a:ea typeface="+mn-ea"/>
                  <a:cs typeface="+mn-cs"/>
                </a:rPr>
                <a:t>𝜎_𝐴𝑌^2=ln⁡[1+((𝑠.𝑒. (𝑅_𝐴𝑌 ))/𝑅_𝐴𝑌 )^2 ]</a:t>
              </a:r>
              <a:endParaRPr lang="en-US" sz="1100">
                <a:solidFill>
                  <a:schemeClr val="tx1"/>
                </a:solidFill>
                <a:effectLst/>
                <a:latin typeface="+mn-lt"/>
                <a:ea typeface="+mn-ea"/>
                <a:cs typeface="+mn-cs"/>
              </a:endParaRPr>
            </a:p>
          </xdr:txBody>
        </xdr:sp>
      </mc:Fallback>
    </mc:AlternateContent>
    <xdr:clientData/>
  </xdr:twoCellAnchor>
  <xdr:twoCellAnchor>
    <xdr:from>
      <xdr:col>1</xdr:col>
      <xdr:colOff>264582</xdr:colOff>
      <xdr:row>51</xdr:row>
      <xdr:rowOff>116416</xdr:rowOff>
    </xdr:from>
    <xdr:to>
      <xdr:col>3</xdr:col>
      <xdr:colOff>687915</xdr:colOff>
      <xdr:row>53</xdr:row>
      <xdr:rowOff>192906</xdr:rowOff>
    </xdr:to>
    <mc:AlternateContent xmlns:mc="http://schemas.openxmlformats.org/markup-compatibility/2006" xmlns:a14="http://schemas.microsoft.com/office/drawing/2010/main">
      <mc:Choice Requires="a14">
        <xdr:sp macro="" textlink="">
          <xdr:nvSpPr>
            <xdr:cNvPr id="8" name="TextBox 2">
              <a:extLst>
                <a:ext uri="{FF2B5EF4-FFF2-40B4-BE49-F238E27FC236}">
                  <a16:creationId xmlns:a16="http://schemas.microsoft.com/office/drawing/2014/main" id="{48254332-4BE3-1E42-AE74-EBAB23282ADE}"/>
                </a:ext>
              </a:extLst>
            </xdr:cNvPr>
            <xdr:cNvSpPr txBox="1"/>
          </xdr:nvSpPr>
          <xdr:spPr>
            <a:xfrm>
              <a:off x="1090082" y="10657416"/>
              <a:ext cx="2074333" cy="47865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m:rPr>
                        <m:sty m:val="p"/>
                      </m:rPr>
                      <a:rPr lang="en-US" sz="1100">
                        <a:solidFill>
                          <a:schemeClr val="tx1"/>
                        </a:solidFill>
                        <a:effectLst/>
                        <a:latin typeface="Cambria Math" panose="02040503050406030204" pitchFamily="18" charset="0"/>
                        <a:ea typeface="+mn-ea"/>
                        <a:cs typeface="+mn-cs"/>
                      </a:rPr>
                      <m:t>C</m:t>
                    </m:r>
                    <m:r>
                      <a:rPr lang="en-US" sz="1100">
                        <a:solidFill>
                          <a:schemeClr val="tx1"/>
                        </a:solidFill>
                        <a:effectLst/>
                        <a:latin typeface="Cambria Math" panose="02040503050406030204" pitchFamily="18" charset="0"/>
                        <a:ea typeface="+mn-ea"/>
                        <a:cs typeface="+mn-cs"/>
                      </a:rPr>
                      <m:t>.</m:t>
                    </m:r>
                    <m:r>
                      <m:rPr>
                        <m:sty m:val="p"/>
                      </m:rPr>
                      <a:rPr lang="en-US" sz="1100">
                        <a:solidFill>
                          <a:schemeClr val="tx1"/>
                        </a:solidFill>
                        <a:effectLst/>
                        <a:latin typeface="Cambria Math" panose="02040503050406030204" pitchFamily="18" charset="0"/>
                        <a:ea typeface="+mn-ea"/>
                        <a:cs typeface="+mn-cs"/>
                      </a:rPr>
                      <m:t>I</m:t>
                    </m:r>
                    <m:r>
                      <a:rPr lang="en-US" sz="1100">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𝑅</m:t>
                        </m:r>
                      </m:e>
                      <m:sub>
                        <m:argPr>
                          <m:argSz m:val="-2"/>
                        </m:argPr>
                        <m:r>
                          <a:rPr lang="en-US" sz="1100" i="1">
                            <a:solidFill>
                              <a:schemeClr val="tx1"/>
                            </a:solidFill>
                            <a:effectLst/>
                            <a:latin typeface="Cambria Math" panose="02040503050406030204" pitchFamily="18" charset="0"/>
                            <a:ea typeface="+mn-ea"/>
                            <a:cs typeface="+mn-cs"/>
                          </a:rPr>
                          <m:t>𝐴𝑌</m:t>
                        </m:r>
                      </m:sub>
                    </m:sSub>
                    <m:r>
                      <a:rPr lang="en-US" sz="1100" i="1">
                        <a:solidFill>
                          <a:schemeClr val="tx1"/>
                        </a:solidFill>
                        <a:effectLst/>
                        <a:latin typeface="Cambria Math" panose="02040503050406030204" pitchFamily="18" charset="0"/>
                        <a:ea typeface="+mn-ea"/>
                        <a:cs typeface="+mn-cs"/>
                      </a:rPr>
                      <m:t>×</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exp</m:t>
                        </m:r>
                      </m:fName>
                      <m:e>
                        <m:d>
                          <m:dPr>
                            <m:begChr m:val="["/>
                            <m:endChr m:val="]"/>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𝑡</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𝜎</m:t>
                                </m:r>
                              </m:e>
                              <m:sub>
                                <m:argPr>
                                  <m:argSz m:val="-1"/>
                                </m:argPr>
                                <m:r>
                                  <a:rPr lang="en-US" sz="1100" i="1">
                                    <a:solidFill>
                                      <a:schemeClr val="tx1"/>
                                    </a:solidFill>
                                    <a:effectLst/>
                                    <a:latin typeface="Cambria Math" panose="02040503050406030204" pitchFamily="18" charset="0"/>
                                    <a:ea typeface="+mn-ea"/>
                                    <a:cs typeface="+mn-cs"/>
                                  </a:rPr>
                                  <m:t>𝐴𝑌</m:t>
                                </m:r>
                              </m:sub>
                            </m:sSub>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sSup>
                                  <m:sSupPr>
                                    <m:ctrlPr>
                                      <a:rPr lang="en-US" sz="1100" i="1">
                                        <a:solidFill>
                                          <a:schemeClr val="tx1"/>
                                        </a:solidFill>
                                        <a:effectLst/>
                                        <a:latin typeface="Cambria Math" panose="02040503050406030204" pitchFamily="18" charset="0"/>
                                        <a:ea typeface="+mn-ea"/>
                                        <a:cs typeface="+mn-cs"/>
                                      </a:rPr>
                                    </m:ctrlPr>
                                  </m:sSup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𝜎</m:t>
                                        </m:r>
                                      </m:e>
                                      <m:sub>
                                        <m:argPr>
                                          <m:argSz m:val="-1"/>
                                        </m:argPr>
                                        <m:r>
                                          <a:rPr lang="en-US" sz="1100" i="1">
                                            <a:solidFill>
                                              <a:schemeClr val="tx1"/>
                                            </a:solidFill>
                                            <a:effectLst/>
                                            <a:latin typeface="Cambria Math" panose="02040503050406030204" pitchFamily="18" charset="0"/>
                                            <a:ea typeface="+mn-ea"/>
                                            <a:cs typeface="+mn-cs"/>
                                          </a:rPr>
                                          <m:t>𝐴𝑌</m:t>
                                        </m:r>
                                      </m:sub>
                                    </m:sSub>
                                  </m:e>
                                  <m:sup>
                                    <m:r>
                                      <a:rPr lang="en-US" sz="1100" i="1">
                                        <a:solidFill>
                                          <a:schemeClr val="tx1"/>
                                        </a:solidFill>
                                        <a:effectLst/>
                                        <a:latin typeface="Cambria Math" panose="02040503050406030204" pitchFamily="18" charset="0"/>
                                        <a:ea typeface="+mn-ea"/>
                                        <a:cs typeface="+mn-cs"/>
                                      </a:rPr>
                                      <m:t>2</m:t>
                                    </m:r>
                                  </m:sup>
                                </m:sSup>
                              </m:num>
                              <m:den>
                                <m:r>
                                  <a:rPr lang="en-US" sz="1100" i="1">
                                    <a:solidFill>
                                      <a:schemeClr val="tx1"/>
                                    </a:solidFill>
                                    <a:effectLst/>
                                    <a:latin typeface="Cambria Math" panose="02040503050406030204" pitchFamily="18" charset="0"/>
                                    <a:ea typeface="+mn-ea"/>
                                    <a:cs typeface="+mn-cs"/>
                                  </a:rPr>
                                  <m:t>2</m:t>
                                </m:r>
                              </m:den>
                            </m:f>
                          </m:e>
                        </m:d>
                      </m:e>
                    </m:func>
                  </m:oMath>
                </m:oMathPara>
              </a14:m>
              <a:endParaRPr lang="en-US" sz="1100">
                <a:solidFill>
                  <a:schemeClr val="tx1"/>
                </a:solidFill>
                <a:effectLst/>
                <a:latin typeface="+mn-lt"/>
                <a:ea typeface="+mn-ea"/>
                <a:cs typeface="+mn-cs"/>
              </a:endParaRPr>
            </a:p>
          </xdr:txBody>
        </xdr:sp>
      </mc:Choice>
      <mc:Fallback xmlns="">
        <xdr:sp macro="" textlink="">
          <xdr:nvSpPr>
            <xdr:cNvPr id="8" name="TextBox 2">
              <a:extLst>
                <a:ext uri="{FF2B5EF4-FFF2-40B4-BE49-F238E27FC236}">
                  <a16:creationId xmlns:a16="http://schemas.microsoft.com/office/drawing/2014/main" id="{48254332-4BE3-1E42-AE74-EBAB23282ADE}"/>
                </a:ext>
              </a:extLst>
            </xdr:cNvPr>
            <xdr:cNvSpPr txBox="1"/>
          </xdr:nvSpPr>
          <xdr:spPr>
            <a:xfrm>
              <a:off x="1090082" y="10657416"/>
              <a:ext cx="2074333" cy="47865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C.I.=𝑅_𝐴𝑌×exp⁡[±𝑡×𝜎_𝐴𝑌−〖𝜎_𝐴𝑌〗^2/2]</a:t>
              </a:r>
              <a:endParaRPr lang="en-US" sz="1100">
                <a:solidFill>
                  <a:schemeClr val="tx1"/>
                </a:solidFill>
                <a:effectLst/>
                <a:latin typeface="+mn-lt"/>
                <a:ea typeface="+mn-ea"/>
                <a:cs typeface="+mn-cs"/>
              </a:endParaRPr>
            </a:p>
          </xdr:txBody>
        </xdr:sp>
      </mc:Fallback>
    </mc:AlternateContent>
    <xdr:clientData/>
  </xdr:twoCellAnchor>
  <xdr:twoCellAnchor>
    <xdr:from>
      <xdr:col>3</xdr:col>
      <xdr:colOff>391583</xdr:colOff>
      <xdr:row>80</xdr:row>
      <xdr:rowOff>74083</xdr:rowOff>
    </xdr:from>
    <xdr:to>
      <xdr:col>5</xdr:col>
      <xdr:colOff>105832</xdr:colOff>
      <xdr:row>81</xdr:row>
      <xdr:rowOff>137430</xdr:rowOff>
    </xdr:to>
    <mc:AlternateContent xmlns:mc="http://schemas.openxmlformats.org/markup-compatibility/2006" xmlns:a14="http://schemas.microsoft.com/office/drawing/2010/main">
      <mc:Choice Requires="a14">
        <xdr:sp macro="" textlink="">
          <xdr:nvSpPr>
            <xdr:cNvPr id="9" name="TextBox 2">
              <a:extLst>
                <a:ext uri="{FF2B5EF4-FFF2-40B4-BE49-F238E27FC236}">
                  <a16:creationId xmlns:a16="http://schemas.microsoft.com/office/drawing/2014/main" id="{EA2A7EAF-6169-9F4B-9CD7-83ADCF1222CB}"/>
                </a:ext>
              </a:extLst>
            </xdr:cNvPr>
            <xdr:cNvSpPr txBox="1"/>
          </xdr:nvSpPr>
          <xdr:spPr>
            <a:xfrm>
              <a:off x="2868083" y="16308916"/>
              <a:ext cx="1365249" cy="26443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m:rPr>
                        <m:sty m:val="p"/>
                      </m:rPr>
                      <a:rPr lang="en-US" sz="1100">
                        <a:solidFill>
                          <a:schemeClr val="tx1"/>
                        </a:solidFill>
                        <a:effectLst/>
                        <a:latin typeface="Cambria Math" panose="02040503050406030204" pitchFamily="18" charset="0"/>
                        <a:ea typeface="+mn-ea"/>
                        <a:cs typeface="+mn-cs"/>
                      </a:rPr>
                      <m:t>C</m:t>
                    </m:r>
                    <m:r>
                      <a:rPr lang="en-US" sz="1100">
                        <a:solidFill>
                          <a:schemeClr val="tx1"/>
                        </a:solidFill>
                        <a:effectLst/>
                        <a:latin typeface="Cambria Math" panose="02040503050406030204" pitchFamily="18" charset="0"/>
                        <a:ea typeface="+mn-ea"/>
                        <a:cs typeface="+mn-cs"/>
                      </a:rPr>
                      <m:t>.</m:t>
                    </m:r>
                    <m:r>
                      <m:rPr>
                        <m:sty m:val="p"/>
                      </m:rPr>
                      <a:rPr lang="en-US" sz="1100">
                        <a:solidFill>
                          <a:schemeClr val="tx1"/>
                        </a:solidFill>
                        <a:effectLst/>
                        <a:latin typeface="Cambria Math" panose="02040503050406030204" pitchFamily="18" charset="0"/>
                        <a:ea typeface="+mn-ea"/>
                        <a:cs typeface="+mn-cs"/>
                      </a:rPr>
                      <m:t>I</m:t>
                    </m:r>
                    <m:r>
                      <a:rPr lang="en-US" sz="1100">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𝑅</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𝑧</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𝑠</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𝑒</m:t>
                    </m:r>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𝑅</m:t>
                        </m:r>
                      </m:e>
                    </m:d>
                  </m:oMath>
                </m:oMathPara>
              </a14:m>
              <a:endParaRPr lang="en-US" sz="1100">
                <a:solidFill>
                  <a:schemeClr val="tx1"/>
                </a:solidFill>
                <a:effectLst/>
                <a:latin typeface="+mn-lt"/>
                <a:ea typeface="+mn-ea"/>
                <a:cs typeface="+mn-cs"/>
              </a:endParaRPr>
            </a:p>
          </xdr:txBody>
        </xdr:sp>
      </mc:Choice>
      <mc:Fallback xmlns="">
        <xdr:sp macro="" textlink="">
          <xdr:nvSpPr>
            <xdr:cNvPr id="9" name="TextBox 2">
              <a:extLst>
                <a:ext uri="{FF2B5EF4-FFF2-40B4-BE49-F238E27FC236}">
                  <a16:creationId xmlns:a16="http://schemas.microsoft.com/office/drawing/2014/main" id="{EA2A7EAF-6169-9F4B-9CD7-83ADCF1222CB}"/>
                </a:ext>
              </a:extLst>
            </xdr:cNvPr>
            <xdr:cNvSpPr txBox="1"/>
          </xdr:nvSpPr>
          <xdr:spPr>
            <a:xfrm>
              <a:off x="2868083" y="16308916"/>
              <a:ext cx="1365249" cy="26443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C.I.=𝑅±𝑧×𝑠.𝑒.(𝑅)</a:t>
              </a:r>
              <a:endParaRPr lang="en-US" sz="1100">
                <a:solidFill>
                  <a:schemeClr val="tx1"/>
                </a:solidFill>
                <a:effectLst/>
                <a:latin typeface="+mn-lt"/>
                <a:ea typeface="+mn-ea"/>
                <a:cs typeface="+mn-cs"/>
              </a:endParaRPr>
            </a:p>
          </xdr:txBody>
        </xdr:sp>
      </mc:Fallback>
    </mc:AlternateContent>
    <xdr:clientData/>
  </xdr:twoCellAnchor>
  <xdr:oneCellAnchor>
    <xdr:from>
      <xdr:col>4</xdr:col>
      <xdr:colOff>539749</xdr:colOff>
      <xdr:row>28</xdr:row>
      <xdr:rowOff>21166</xdr:rowOff>
    </xdr:from>
    <xdr:ext cx="2028248" cy="172098"/>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A57EFE04-8C9E-244A-95A7-B418C3025E6E}"/>
                </a:ext>
              </a:extLst>
            </xdr:cNvPr>
            <xdr:cNvSpPr txBox="1"/>
          </xdr:nvSpPr>
          <xdr:spPr>
            <a:xfrm>
              <a:off x="3841749" y="5799666"/>
              <a:ext cx="2028248"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𝑠</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𝑒</m:t>
                    </m:r>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𝑅</m:t>
                        </m:r>
                      </m:e>
                    </m:d>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𝑆𝑡𝑎𝑛𝑑𝑎𝑟𝑑</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𝐸𝑟𝑟𝑜𝑟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𝑅</m:t>
                    </m:r>
                    <m:r>
                      <m:rPr>
                        <m:nor/>
                      </m:rPr>
                      <a:rPr lang="en-US">
                        <a:effectLst/>
                      </a:rPr>
                      <m:t> </m:t>
                    </m:r>
                  </m:oMath>
                </m:oMathPara>
              </a14:m>
              <a:endParaRPr lang="en-US" sz="1100">
                <a:solidFill>
                  <a:schemeClr val="tx1"/>
                </a:solidFill>
                <a:effectLst/>
                <a:latin typeface="+mn-lt"/>
                <a:ea typeface="+mn-ea"/>
                <a:cs typeface="+mn-cs"/>
              </a:endParaRPr>
            </a:p>
          </xdr:txBody>
        </xdr:sp>
      </mc:Choice>
      <mc:Fallback xmlns="">
        <xdr:sp macro="" textlink="">
          <xdr:nvSpPr>
            <xdr:cNvPr id="11" name="TextBox 10">
              <a:extLst>
                <a:ext uri="{FF2B5EF4-FFF2-40B4-BE49-F238E27FC236}">
                  <a16:creationId xmlns:a16="http://schemas.microsoft.com/office/drawing/2014/main" id="{A57EFE04-8C9E-244A-95A7-B418C3025E6E}"/>
                </a:ext>
              </a:extLst>
            </xdr:cNvPr>
            <xdr:cNvSpPr txBox="1"/>
          </xdr:nvSpPr>
          <xdr:spPr>
            <a:xfrm>
              <a:off x="3841749" y="5799666"/>
              <a:ext cx="2028248"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𝑠.𝑒.(𝑅)→𝑆𝑡𝑎𝑛𝑑𝑎𝑟𝑑 𝐸𝑟𝑟𝑜𝑟 𝑜𝑓 𝑅</a:t>
              </a:r>
              <a:r>
                <a:rPr lang="en-US" sz="1100" i="0">
                  <a:solidFill>
                    <a:schemeClr val="tx1"/>
                  </a:solidFill>
                  <a:effectLst/>
                  <a:latin typeface="Cambria Math" panose="02040503050406030204" pitchFamily="18" charset="0"/>
                  <a:ea typeface="+mn-ea"/>
                  <a:cs typeface="+mn-cs"/>
                </a:rPr>
                <a:t>"</a:t>
              </a:r>
              <a:r>
                <a:rPr lang="en-US" i="0">
                  <a:effectLst/>
                  <a:latin typeface="Cambria Math" panose="02040503050406030204" pitchFamily="18" charset="0"/>
                </a:rPr>
                <a:t> </a:t>
              </a:r>
              <a:r>
                <a:rPr lang="en-US" i="0">
                  <a:effectLst/>
                </a:rPr>
                <a:t>"</a:t>
              </a:r>
              <a:endParaRPr lang="en-US" sz="1100">
                <a:solidFill>
                  <a:schemeClr val="tx1"/>
                </a:solidFill>
                <a:effectLst/>
                <a:latin typeface="+mn-lt"/>
                <a:ea typeface="+mn-ea"/>
                <a:cs typeface="+mn-cs"/>
              </a:endParaRPr>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xdr:from>
      <xdr:col>1</xdr:col>
      <xdr:colOff>444499</xdr:colOff>
      <xdr:row>51</xdr:row>
      <xdr:rowOff>190501</xdr:rowOff>
    </xdr:from>
    <xdr:to>
      <xdr:col>5</xdr:col>
      <xdr:colOff>169333</xdr:colOff>
      <xdr:row>54</xdr:row>
      <xdr:rowOff>137715</xdr:rowOff>
    </xdr:to>
    <mc:AlternateContent xmlns:mc="http://schemas.openxmlformats.org/markup-compatibility/2006" xmlns:a14="http://schemas.microsoft.com/office/drawing/2010/main">
      <mc:Choice Requires="a14">
        <xdr:sp macro="" textlink="">
          <xdr:nvSpPr>
            <xdr:cNvPr id="5" name="TextBox 2">
              <a:extLst>
                <a:ext uri="{FF2B5EF4-FFF2-40B4-BE49-F238E27FC236}">
                  <a16:creationId xmlns:a16="http://schemas.microsoft.com/office/drawing/2014/main" id="{519860C1-1D31-234A-9AAC-4CF1010714B3}"/>
                </a:ext>
              </a:extLst>
            </xdr:cNvPr>
            <xdr:cNvSpPr txBox="1"/>
          </xdr:nvSpPr>
          <xdr:spPr>
            <a:xfrm>
              <a:off x="1269999" y="10636251"/>
              <a:ext cx="3026834" cy="55046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Sup>
                      <m:sSubSupPr>
                        <m:ctrlPr>
                          <a:rPr lang="en-US" sz="110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𝛼</m:t>
                        </m:r>
                      </m:e>
                      <m:sub>
                        <m:r>
                          <a:rPr lang="en-US" sz="1100" i="1">
                            <a:solidFill>
                              <a:schemeClr val="tx1"/>
                            </a:solidFill>
                            <a:effectLst/>
                            <a:latin typeface="Cambria Math" panose="02040503050406030204" pitchFamily="18" charset="0"/>
                            <a:ea typeface="+mn-ea"/>
                            <a:cs typeface="+mn-cs"/>
                          </a:rPr>
                          <m:t>𝑘</m:t>
                        </m:r>
                      </m:sub>
                      <m:sup>
                        <m:r>
                          <a:rPr lang="en-US" sz="1100" i="1">
                            <a:solidFill>
                              <a:schemeClr val="tx1"/>
                            </a:solidFill>
                            <a:effectLst/>
                            <a:latin typeface="Cambria Math" panose="02040503050406030204" pitchFamily="18" charset="0"/>
                            <a:ea typeface="+mn-ea"/>
                            <a:cs typeface="+mn-cs"/>
                          </a:rPr>
                          <m:t>2</m:t>
                        </m:r>
                      </m:sup>
                    </m:sSubSup>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1</m:t>
                        </m:r>
                      </m:num>
                      <m:den>
                        <m:r>
                          <a:rPr lang="en-US" sz="1100" i="1">
                            <a:solidFill>
                              <a:schemeClr val="tx1"/>
                            </a:solidFill>
                            <a:effectLst/>
                            <a:latin typeface="Cambria Math" panose="02040503050406030204" pitchFamily="18" charset="0"/>
                            <a:ea typeface="+mn-ea"/>
                            <a:cs typeface="+mn-cs"/>
                          </a:rPr>
                          <m:t>𝐼</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r>
                          <a:rPr lang="en-US" sz="1100" i="1">
                            <a:solidFill>
                              <a:schemeClr val="tx1"/>
                            </a:solidFill>
                            <a:effectLst/>
                            <a:latin typeface="Cambria Math" panose="02040503050406030204" pitchFamily="18" charset="0"/>
                            <a:ea typeface="+mn-ea"/>
                            <a:cs typeface="+mn-cs"/>
                          </a:rPr>
                          <m:t>−1</m:t>
                        </m:r>
                      </m:den>
                    </m:f>
                    <m:r>
                      <a:rPr lang="en-US" sz="1100" i="1">
                        <a:solidFill>
                          <a:schemeClr val="tx1"/>
                        </a:solidFill>
                        <a:effectLst/>
                        <a:latin typeface="Cambria Math" panose="02040503050406030204" pitchFamily="18" charset="0"/>
                        <a:ea typeface="+mn-ea"/>
                        <a:cs typeface="+mn-cs"/>
                      </a:rPr>
                      <m:t>×</m:t>
                    </m:r>
                    <m:nary>
                      <m:naryPr>
                        <m:chr m:val="∑"/>
                        <m:limLoc m:val="undOvr"/>
                        <m:subHide m:val="on"/>
                        <m:ctrlPr>
                          <a:rPr lang="en-US" sz="1100" i="1">
                            <a:solidFill>
                              <a:schemeClr val="tx1"/>
                            </a:solidFill>
                            <a:effectLst/>
                            <a:latin typeface="Cambria Math" panose="02040503050406030204" pitchFamily="18" charset="0"/>
                            <a:ea typeface="+mn-ea"/>
                            <a:cs typeface="+mn-cs"/>
                          </a:rPr>
                        </m:ctrlPr>
                      </m:naryPr>
                      <m:sub/>
                      <m:sup>
                        <m:r>
                          <a:rPr lang="en-US" sz="1100" i="1">
                            <a:solidFill>
                              <a:schemeClr val="tx1"/>
                            </a:solidFill>
                            <a:effectLst/>
                            <a:latin typeface="Cambria Math" panose="02040503050406030204" pitchFamily="18" charset="0"/>
                            <a:ea typeface="+mn-ea"/>
                            <a:cs typeface="+mn-cs"/>
                          </a:rPr>
                          <m:t>𝐴𝑌𝑠</m:t>
                        </m:r>
                      </m:sup>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r>
                              <a:rPr lang="en-US" sz="1100" i="1">
                                <a:solidFill>
                                  <a:schemeClr val="tx1"/>
                                </a:solidFill>
                                <a:effectLst/>
                                <a:latin typeface="Cambria Math" panose="02040503050406030204" pitchFamily="18" charset="0"/>
                                <a:ea typeface="+mn-ea"/>
                                <a:cs typeface="+mn-cs"/>
                              </a:rPr>
                              <m:t>𝐴𝑌</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Sub>
                        <m:r>
                          <a:rPr lang="en-US" sz="1100" i="1">
                            <a:solidFill>
                              <a:schemeClr val="tx1"/>
                            </a:solidFill>
                            <a:effectLst/>
                            <a:latin typeface="Cambria Math" panose="02040503050406030204" pitchFamily="18" charset="0"/>
                            <a:ea typeface="+mn-ea"/>
                            <a:cs typeface="+mn-cs"/>
                          </a:rPr>
                          <m:t>×</m:t>
                        </m:r>
                        <m:sSup>
                          <m:sSupPr>
                            <m:ctrlPr>
                              <a:rPr lang="en-US" sz="1100" i="1">
                                <a:solidFill>
                                  <a:schemeClr val="tx1"/>
                                </a:solidFill>
                                <a:effectLst/>
                                <a:latin typeface="Cambria Math" panose="02040503050406030204" pitchFamily="18" charset="0"/>
                                <a:ea typeface="+mn-ea"/>
                                <a:cs typeface="+mn-cs"/>
                              </a:rPr>
                            </m:ctrlPr>
                          </m:sSupPr>
                          <m:e>
                            <m:d>
                              <m:dPr>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r>
                                          <a:rPr lang="en-US" sz="1100" i="1">
                                            <a:solidFill>
                                              <a:schemeClr val="tx1"/>
                                            </a:solidFill>
                                            <a:effectLst/>
                                            <a:latin typeface="Cambria Math" panose="02040503050406030204" pitchFamily="18" charset="0"/>
                                            <a:ea typeface="+mn-ea"/>
                                            <a:cs typeface="+mn-cs"/>
                                          </a:rPr>
                                          <m:t>𝐴𝑌</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r>
                                          <a:rPr lang="en-US" sz="1100" i="1">
                                            <a:solidFill>
                                              <a:schemeClr val="tx1"/>
                                            </a:solidFill>
                                            <a:effectLst/>
                                            <a:latin typeface="Cambria Math" panose="02040503050406030204" pitchFamily="18" charset="0"/>
                                            <a:ea typeface="+mn-ea"/>
                                            <a:cs typeface="+mn-cs"/>
                                          </a:rPr>
                                          <m:t>+1</m:t>
                                        </m:r>
                                      </m:sub>
                                    </m:sSub>
                                  </m:num>
                                  <m:den>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r>
                                          <a:rPr lang="en-US" sz="1100" i="1">
                                            <a:solidFill>
                                              <a:schemeClr val="tx1"/>
                                            </a:solidFill>
                                            <a:effectLst/>
                                            <a:latin typeface="Cambria Math" panose="02040503050406030204" pitchFamily="18" charset="0"/>
                                            <a:ea typeface="+mn-ea"/>
                                            <a:cs typeface="+mn-cs"/>
                                          </a:rPr>
                                          <m:t>𝐴𝑌</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Sub>
                                  </m:den>
                                </m:f>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𝐿𝐷𝐹</m:t>
                                    </m:r>
                                  </m:e>
                                  <m:sub>
                                    <m:r>
                                      <a:rPr lang="en-US" sz="1100" i="1">
                                        <a:solidFill>
                                          <a:schemeClr val="tx1"/>
                                        </a:solidFill>
                                        <a:effectLst/>
                                        <a:latin typeface="Cambria Math" panose="02040503050406030204" pitchFamily="18" charset="0"/>
                                        <a:ea typeface="+mn-ea"/>
                                        <a:cs typeface="+mn-cs"/>
                                      </a:rPr>
                                      <m:t>𝑘</m:t>
                                    </m:r>
                                  </m:sub>
                                </m:sSub>
                              </m:e>
                            </m:d>
                          </m:e>
                          <m:sup>
                            <m:r>
                              <a:rPr lang="en-US" sz="1100" i="1">
                                <a:solidFill>
                                  <a:schemeClr val="tx1"/>
                                </a:solidFill>
                                <a:effectLst/>
                                <a:latin typeface="Cambria Math" panose="02040503050406030204" pitchFamily="18" charset="0"/>
                                <a:ea typeface="+mn-ea"/>
                                <a:cs typeface="+mn-cs"/>
                              </a:rPr>
                              <m:t>2</m:t>
                            </m:r>
                          </m:sup>
                        </m:sSup>
                      </m:e>
                    </m:nary>
                  </m:oMath>
                </m:oMathPara>
              </a14:m>
              <a:endParaRPr lang="en-US" sz="1100">
                <a:solidFill>
                  <a:schemeClr val="tx1"/>
                </a:solidFill>
                <a:effectLst/>
                <a:latin typeface="+mn-lt"/>
                <a:ea typeface="+mn-ea"/>
                <a:cs typeface="+mn-cs"/>
              </a:endParaRPr>
            </a:p>
          </xdr:txBody>
        </xdr:sp>
      </mc:Choice>
      <mc:Fallback xmlns="">
        <xdr:sp macro="" textlink="">
          <xdr:nvSpPr>
            <xdr:cNvPr id="5" name="TextBox 2">
              <a:extLst>
                <a:ext uri="{FF2B5EF4-FFF2-40B4-BE49-F238E27FC236}">
                  <a16:creationId xmlns:a16="http://schemas.microsoft.com/office/drawing/2014/main" id="{519860C1-1D31-234A-9AAC-4CF1010714B3}"/>
                </a:ext>
              </a:extLst>
            </xdr:cNvPr>
            <xdr:cNvSpPr txBox="1"/>
          </xdr:nvSpPr>
          <xdr:spPr>
            <a:xfrm>
              <a:off x="1269999" y="10636251"/>
              <a:ext cx="3026834" cy="55046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𝛼_𝑘^2=1/(𝐼−𝑘−1)×∑1^𝐴𝑌𝑠▒〖𝐶_(𝐴𝑌,𝑘)×(𝐶_(𝐴𝑌,𝑘+1)/𝐶_(𝐴𝑌,𝑘) −〖𝐿𝐷𝐹〗_𝑘 )^2 〗</a:t>
              </a:r>
              <a:endParaRPr lang="en-US" sz="1100">
                <a:solidFill>
                  <a:schemeClr val="tx1"/>
                </a:solidFill>
                <a:effectLst/>
                <a:latin typeface="+mn-lt"/>
                <a:ea typeface="+mn-ea"/>
                <a:cs typeface="+mn-cs"/>
              </a:endParaRPr>
            </a:p>
          </xdr:txBody>
        </xdr:sp>
      </mc:Fallback>
    </mc:AlternateContent>
    <xdr:clientData/>
  </xdr:twoCellAnchor>
  <xdr:oneCellAnchor>
    <xdr:from>
      <xdr:col>1</xdr:col>
      <xdr:colOff>391581</xdr:colOff>
      <xdr:row>55</xdr:row>
      <xdr:rowOff>95252</xdr:rowOff>
    </xdr:from>
    <xdr:ext cx="4150880" cy="470129"/>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E5038BE7-D69D-EB4D-8E7A-1F2D22B1C093}"/>
                </a:ext>
              </a:extLst>
            </xdr:cNvPr>
            <xdr:cNvSpPr txBox="1"/>
          </xdr:nvSpPr>
          <xdr:spPr>
            <a:xfrm>
              <a:off x="1217081" y="11345335"/>
              <a:ext cx="4150880" cy="470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10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𝛼</m:t>
                        </m:r>
                      </m:e>
                      <m:sub>
                        <m:argPr>
                          <m:argSz m:val="-1"/>
                        </m:argPr>
                        <m:r>
                          <a:rPr lang="en-US" sz="1100" i="1">
                            <a:solidFill>
                              <a:schemeClr val="tx1"/>
                            </a:solidFill>
                            <a:effectLst/>
                            <a:latin typeface="Cambria Math" panose="02040503050406030204" pitchFamily="18" charset="0"/>
                            <a:ea typeface="+mn-ea"/>
                            <a:cs typeface="+mn-cs"/>
                          </a:rPr>
                          <m:t>𝑘</m:t>
                        </m:r>
                      </m:sub>
                      <m:sup>
                        <m:argPr>
                          <m:argSz m:val="-1"/>
                        </m:argPr>
                        <m:r>
                          <a:rPr lang="en-US" sz="1100" i="1">
                            <a:solidFill>
                              <a:schemeClr val="tx1"/>
                            </a:solidFill>
                            <a:effectLst/>
                            <a:latin typeface="Cambria Math" panose="02040503050406030204" pitchFamily="18" charset="0"/>
                            <a:ea typeface="+mn-ea"/>
                            <a:cs typeface="+mn-cs"/>
                          </a:rPr>
                          <m:t>2</m:t>
                        </m:r>
                      </m:sup>
                    </m:sSubSup>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1</m:t>
                        </m:r>
                      </m:num>
                      <m:den>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𝐴𝑌𝑠</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r>
                          <a:rPr lang="en-US" sz="1100" i="1">
                            <a:solidFill>
                              <a:schemeClr val="tx1"/>
                            </a:solidFill>
                            <a:effectLst/>
                            <a:latin typeface="Cambria Math" panose="02040503050406030204" pitchFamily="18" charset="0"/>
                            <a:ea typeface="+mn-ea"/>
                            <a:cs typeface="+mn-cs"/>
                          </a:rPr>
                          <m:t>−1</m:t>
                        </m:r>
                      </m:den>
                    </m:f>
                    <m:r>
                      <a:rPr lang="en-US" sz="1100" i="1">
                        <a:solidFill>
                          <a:schemeClr val="tx1"/>
                        </a:solidFill>
                        <a:effectLst/>
                        <a:latin typeface="Cambria Math" panose="02040503050406030204" pitchFamily="18" charset="0"/>
                        <a:ea typeface="+mn-ea"/>
                        <a:cs typeface="+mn-cs"/>
                      </a:rPr>
                      <m:t>×</m:t>
                    </m:r>
                    <m:nary>
                      <m:naryPr>
                        <m:chr m:val="∑"/>
                        <m:limLoc m:val="undOvr"/>
                        <m:ctrlPr>
                          <a:rPr lang="en-US" sz="1100" i="1">
                            <a:solidFill>
                              <a:schemeClr val="tx1"/>
                            </a:solidFill>
                            <a:effectLst/>
                            <a:latin typeface="Cambria Math" panose="02040503050406030204" pitchFamily="18" charset="0"/>
                            <a:ea typeface="+mn-ea"/>
                            <a:cs typeface="+mn-cs"/>
                          </a:rPr>
                        </m:ctrlPr>
                      </m:naryPr>
                      <m:sub>
                        <m:argPr>
                          <m:argSz m:val="-1"/>
                        </m:argPr>
                        <m:r>
                          <a:rPr lang="en-US" sz="1100" i="1">
                            <a:solidFill>
                              <a:schemeClr val="tx1"/>
                            </a:solidFill>
                            <a:effectLst/>
                            <a:latin typeface="Cambria Math" panose="02040503050406030204" pitchFamily="18" charset="0"/>
                            <a:ea typeface="+mn-ea"/>
                            <a:cs typeface="+mn-cs"/>
                          </a:rPr>
                          <m:t>𝐴𝑌</m:t>
                        </m:r>
                        <m:r>
                          <m:rPr>
                            <m:aln/>
                          </m:rP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1</m:t>
                        </m:r>
                      </m:sub>
                      <m:sup>
                        <m:argPr>
                          <m:argSz m:val="-1"/>
                        </m:argPr>
                        <m:r>
                          <a:rPr lang="en-US" sz="1100" i="1">
                            <a:solidFill>
                              <a:schemeClr val="tx1"/>
                            </a:solidFill>
                            <a:effectLst/>
                            <a:latin typeface="Cambria Math" panose="02040503050406030204" pitchFamily="18" charset="0"/>
                            <a:ea typeface="+mn-ea"/>
                            <a:cs typeface="+mn-cs"/>
                          </a:rPr>
                          <m:t>𝐴𝑌𝑠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𝐶𝑜𝑙𝑢𝑚𝑛</m:t>
                        </m:r>
                      </m:sup>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𝐿𝑜𝑠𝑠</m:t>
                            </m:r>
                          </m:e>
                          <m:sub>
                            <m:argPr>
                              <m:argSz m:val="-1"/>
                            </m:argPr>
                            <m:r>
                              <a:rPr lang="en-US" sz="1100" i="1">
                                <a:solidFill>
                                  <a:schemeClr val="tx1"/>
                                </a:solidFill>
                                <a:effectLst/>
                                <a:latin typeface="Cambria Math" panose="02040503050406030204" pitchFamily="18" charset="0"/>
                                <a:ea typeface="+mn-ea"/>
                                <a:cs typeface="+mn-cs"/>
                              </a:rPr>
                              <m:t>𝐴𝑌</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Sub>
                        <m:r>
                          <a:rPr lang="en-US" sz="1100" i="1">
                            <a:solidFill>
                              <a:schemeClr val="tx1"/>
                            </a:solidFill>
                            <a:effectLst/>
                            <a:latin typeface="Cambria Math" panose="02040503050406030204" pitchFamily="18" charset="0"/>
                            <a:ea typeface="+mn-ea"/>
                            <a:cs typeface="+mn-cs"/>
                          </a:rPr>
                          <m:t>×</m:t>
                        </m:r>
                        <m:sSup>
                          <m:sSupPr>
                            <m:ctrlPr>
                              <a:rPr lang="en-US" sz="1100" i="1">
                                <a:solidFill>
                                  <a:schemeClr val="tx1"/>
                                </a:solidFill>
                                <a:effectLst/>
                                <a:latin typeface="Cambria Math" panose="02040503050406030204" pitchFamily="18" charset="0"/>
                                <a:ea typeface="+mn-ea"/>
                                <a:cs typeface="+mn-cs"/>
                              </a:rPr>
                            </m:ctrlPr>
                          </m:sSupPr>
                          <m:e>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𝑎𝑔𝑒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𝑡𝑜</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𝑎𝑔𝑒</m:t>
                                    </m:r>
                                  </m:e>
                                  <m:sub>
                                    <m:argPr>
                                      <m:argSz m:val="-1"/>
                                    </m:argPr>
                                    <m:r>
                                      <a:rPr lang="en-US" sz="1100" i="1">
                                        <a:solidFill>
                                          <a:schemeClr val="tx1"/>
                                        </a:solidFill>
                                        <a:effectLst/>
                                        <a:latin typeface="Cambria Math" panose="02040503050406030204" pitchFamily="18" charset="0"/>
                                        <a:ea typeface="+mn-ea"/>
                                        <a:cs typeface="+mn-cs"/>
                                      </a:rPr>
                                      <m:t>𝐴𝑌</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𝐿𝐷𝐹</m:t>
                                    </m:r>
                                  </m:e>
                                  <m:sub>
                                    <m:argPr>
                                      <m:argSz m:val="-1"/>
                                    </m:argPr>
                                    <m:r>
                                      <a:rPr lang="en-US" sz="1100" i="1">
                                        <a:solidFill>
                                          <a:schemeClr val="tx1"/>
                                        </a:solidFill>
                                        <a:effectLst/>
                                        <a:latin typeface="Cambria Math" panose="02040503050406030204" pitchFamily="18" charset="0"/>
                                        <a:ea typeface="+mn-ea"/>
                                        <a:cs typeface="+mn-cs"/>
                                      </a:rPr>
                                      <m:t>𝑘</m:t>
                                    </m:r>
                                  </m:sub>
                                </m:sSub>
                              </m:e>
                            </m:d>
                          </m:e>
                          <m:sup>
                            <m:argPr>
                              <m:argSz m:val="-1"/>
                            </m:argPr>
                            <m:r>
                              <a:rPr lang="en-US" sz="1100" i="1">
                                <a:solidFill>
                                  <a:schemeClr val="tx1"/>
                                </a:solidFill>
                                <a:effectLst/>
                                <a:latin typeface="Cambria Math" panose="02040503050406030204" pitchFamily="18" charset="0"/>
                                <a:ea typeface="+mn-ea"/>
                                <a:cs typeface="+mn-cs"/>
                              </a:rPr>
                              <m:t>2</m:t>
                            </m:r>
                          </m:sup>
                        </m:sSup>
                      </m:e>
                    </m:nary>
                    <m:r>
                      <m:rPr>
                        <m:nor/>
                      </m:rPr>
                      <a:rPr lang="en-US">
                        <a:effectLst/>
                      </a:rPr>
                      <m:t> </m:t>
                    </m:r>
                  </m:oMath>
                </m:oMathPara>
              </a14:m>
              <a:endParaRPr lang="en-US" sz="1100">
                <a:solidFill>
                  <a:schemeClr val="tx1"/>
                </a:solidFill>
              </a:endParaRPr>
            </a:p>
          </xdr:txBody>
        </xdr:sp>
      </mc:Choice>
      <mc:Fallback xmlns="">
        <xdr:sp macro="" textlink="">
          <xdr:nvSpPr>
            <xdr:cNvPr id="6" name="TextBox 5">
              <a:extLst>
                <a:ext uri="{FF2B5EF4-FFF2-40B4-BE49-F238E27FC236}">
                  <a16:creationId xmlns:a16="http://schemas.microsoft.com/office/drawing/2014/main" id="{E5038BE7-D69D-EB4D-8E7A-1F2D22B1C093}"/>
                </a:ext>
              </a:extLst>
            </xdr:cNvPr>
            <xdr:cNvSpPr txBox="1"/>
          </xdr:nvSpPr>
          <xdr:spPr>
            <a:xfrm>
              <a:off x="1217081" y="11345335"/>
              <a:ext cx="4150880" cy="470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mn-lt"/>
                  <a:ea typeface="+mn-ea"/>
                  <a:cs typeface="+mn-cs"/>
                </a:rPr>
                <a:t>𝛼_𝑘^2=1/(#𝐴𝑌𝑠−𝑘−1)×∑1_(𝐴𝑌=1)^(𝐴𝑌𝑠 𝑖𝑛 𝐶𝑜𝑙𝑢𝑚𝑛)▒〖〖𝐿𝑜𝑠𝑠〗_(𝐴𝑌,𝑘)×(〖𝑎𝑔𝑒 𝑡𝑜 𝑎𝑔𝑒〗_(𝐴𝑌,𝑘)−〖𝐿𝐷𝐹〗_𝑘 )^2 〗 </a:t>
              </a:r>
              <a:r>
                <a:rPr lang="en-US" sz="1100" i="0">
                  <a:solidFill>
                    <a:schemeClr val="tx1"/>
                  </a:solidFill>
                  <a:effectLst/>
                  <a:latin typeface="Cambria Math" panose="02040503050406030204" pitchFamily="18" charset="0"/>
                  <a:ea typeface="+mn-ea"/>
                  <a:cs typeface="+mn-cs"/>
                </a:rPr>
                <a:t>"</a:t>
              </a:r>
              <a:r>
                <a:rPr lang="en-US" i="0">
                  <a:effectLst/>
                  <a:latin typeface="Cambria Math" panose="02040503050406030204" pitchFamily="18" charset="0"/>
                </a:rPr>
                <a:t> </a:t>
              </a:r>
              <a:r>
                <a:rPr lang="en-US" i="0">
                  <a:effectLst/>
                </a:rPr>
                <a:t>"</a:t>
              </a:r>
              <a:endParaRPr lang="en-US" sz="1100">
                <a:solidFill>
                  <a:schemeClr val="tx1"/>
                </a:solidFill>
              </a:endParaRPr>
            </a:p>
          </xdr:txBody>
        </xdr:sp>
      </mc:Fallback>
    </mc:AlternateContent>
    <xdr:clientData/>
  </xdr:oneCellAnchor>
  <xdr:twoCellAnchor>
    <xdr:from>
      <xdr:col>1</xdr:col>
      <xdr:colOff>285750</xdr:colOff>
      <xdr:row>72</xdr:row>
      <xdr:rowOff>137584</xdr:rowOff>
    </xdr:from>
    <xdr:to>
      <xdr:col>6</xdr:col>
      <xdr:colOff>359833</xdr:colOff>
      <xdr:row>76</xdr:row>
      <xdr:rowOff>9077</xdr:rowOff>
    </xdr:to>
    <mc:AlternateContent xmlns:mc="http://schemas.openxmlformats.org/markup-compatibility/2006" xmlns:a14="http://schemas.microsoft.com/office/drawing/2010/main">
      <mc:Choice Requires="a14">
        <xdr:sp macro="" textlink="">
          <xdr:nvSpPr>
            <xdr:cNvPr id="7" name="TextBox 2">
              <a:extLst>
                <a:ext uri="{FF2B5EF4-FFF2-40B4-BE49-F238E27FC236}">
                  <a16:creationId xmlns:a16="http://schemas.microsoft.com/office/drawing/2014/main" id="{F0B60AEE-1B7C-4F43-B925-59BB1959E114}"/>
                </a:ext>
              </a:extLst>
            </xdr:cNvPr>
            <xdr:cNvSpPr txBox="1"/>
          </xdr:nvSpPr>
          <xdr:spPr>
            <a:xfrm>
              <a:off x="1111250" y="14890751"/>
              <a:ext cx="4201583" cy="67582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𝑀𝑆𝐸</m:t>
                    </m:r>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𝑅</m:t>
                            </m:r>
                          </m:e>
                          <m:sub>
                            <m:argPr>
                              <m:argSz m:val="-2"/>
                            </m:argPr>
                            <m:r>
                              <a:rPr lang="en-US" sz="1100" i="1">
                                <a:solidFill>
                                  <a:schemeClr val="tx1"/>
                                </a:solidFill>
                                <a:effectLst/>
                                <a:latin typeface="Cambria Math" panose="02040503050406030204" pitchFamily="18" charset="0"/>
                                <a:ea typeface="+mn-ea"/>
                                <a:cs typeface="+mn-cs"/>
                              </a:rPr>
                              <m:t>𝐴𝑌</m:t>
                            </m:r>
                          </m:sub>
                        </m:sSub>
                      </m:e>
                    </m:d>
                    <m:r>
                      <a:rPr lang="en-US" sz="1100" i="1">
                        <a:solidFill>
                          <a:schemeClr val="tx1"/>
                        </a:solidFill>
                        <a:effectLst/>
                        <a:latin typeface="Cambria Math" panose="02040503050406030204" pitchFamily="18" charset="0"/>
                        <a:ea typeface="+mn-ea"/>
                        <a:cs typeface="+mn-cs"/>
                      </a:rPr>
                      <m:t>=</m:t>
                    </m:r>
                    <m:nary>
                      <m:naryPr>
                        <m:chr m:val="∑"/>
                        <m:limLoc m:val="undOvr"/>
                        <m:subHide m:val="on"/>
                        <m:ctrlPr>
                          <a:rPr lang="en-US" sz="1100" i="1">
                            <a:solidFill>
                              <a:schemeClr val="tx1"/>
                            </a:solidFill>
                            <a:effectLst/>
                            <a:latin typeface="Cambria Math" panose="02040503050406030204" pitchFamily="18" charset="0"/>
                            <a:ea typeface="+mn-ea"/>
                            <a:cs typeface="+mn-cs"/>
                          </a:rPr>
                        </m:ctrlPr>
                      </m:naryPr>
                      <m:sub/>
                      <m:sup>
                        <m:eqArr>
                          <m:eqArrPr>
                            <m:ctrlPr>
                              <a:rPr lang="en-US" sz="1100" i="1">
                                <a:solidFill>
                                  <a:schemeClr val="tx1"/>
                                </a:solidFill>
                                <a:effectLst/>
                                <a:latin typeface="Cambria Math" panose="02040503050406030204" pitchFamily="18" charset="0"/>
                                <a:ea typeface="+mn-ea"/>
                                <a:cs typeface="+mn-cs"/>
                              </a:rPr>
                            </m:ctrlPr>
                          </m:eqArrPr>
                          <m:e>
                            <m:r>
                              <a:rPr lang="en-US" sz="1100" i="1">
                                <a:solidFill>
                                  <a:schemeClr val="tx1"/>
                                </a:solidFill>
                                <a:effectLst/>
                                <a:latin typeface="Cambria Math" panose="02040503050406030204" pitchFamily="18" charset="0"/>
                                <a:ea typeface="+mn-ea"/>
                                <a:cs typeface="+mn-cs"/>
                              </a:rPr>
                              <m:t>𝐷𝑒𝑣𝑒𝑙𝑜𝑝𝑚𝑒𝑛𝑡</m:t>
                            </m:r>
                            <m:r>
                              <a:rPr lang="en-US" sz="1100" i="1">
                                <a:solidFill>
                                  <a:schemeClr val="tx1"/>
                                </a:solidFill>
                                <a:effectLst/>
                                <a:latin typeface="Cambria Math" panose="02040503050406030204" pitchFamily="18" charset="0"/>
                                <a:ea typeface="+mn-ea"/>
                                <a:cs typeface="+mn-cs"/>
                              </a:rPr>
                              <m:t> </m:t>
                            </m:r>
                          </m:e>
                          <m:e>
                            <m:r>
                              <a:rPr lang="en-US" sz="1100" i="1">
                                <a:solidFill>
                                  <a:schemeClr val="tx1"/>
                                </a:solidFill>
                                <a:effectLst/>
                                <a:latin typeface="Cambria Math" panose="02040503050406030204" pitchFamily="18" charset="0"/>
                                <a:ea typeface="+mn-ea"/>
                                <a:cs typeface="+mn-cs"/>
                              </a:rPr>
                              <m:t>𝑃𝑒𝑟𝑖𝑜𝑑𝑠</m:t>
                            </m:r>
                          </m:e>
                        </m:eqArr>
                      </m:sup>
                      <m:e>
                        <m:sSubSup>
                          <m:sSubSupPr>
                            <m:ctrlPr>
                              <a:rPr lang="en-US" sz="110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𝑈𝑙𝑡</m:t>
                            </m:r>
                          </m:e>
                          <m:sub>
                            <m:argPr>
                              <m:argSz m:val="-2"/>
                            </m:argPr>
                            <m:r>
                              <a:rPr lang="en-US" sz="1100" i="1">
                                <a:solidFill>
                                  <a:schemeClr val="tx1"/>
                                </a:solidFill>
                                <a:effectLst/>
                                <a:latin typeface="Cambria Math" panose="02040503050406030204" pitchFamily="18" charset="0"/>
                                <a:ea typeface="+mn-ea"/>
                                <a:cs typeface="+mn-cs"/>
                              </a:rPr>
                              <m:t>𝐴𝑌</m:t>
                            </m:r>
                          </m:sub>
                          <m:sup>
                            <m:argPr>
                              <m:argSz m:val="-1"/>
                            </m:argPr>
                            <m:r>
                              <a:rPr lang="en-US" sz="1100" i="1">
                                <a:solidFill>
                                  <a:schemeClr val="tx1"/>
                                </a:solidFill>
                                <a:effectLst/>
                                <a:latin typeface="Cambria Math" panose="02040503050406030204" pitchFamily="18" charset="0"/>
                                <a:ea typeface="+mn-ea"/>
                                <a:cs typeface="+mn-cs"/>
                              </a:rPr>
                              <m:t>2</m:t>
                            </m:r>
                          </m:sup>
                        </m:sSubSup>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sSubSup>
                              <m:sSubSupPr>
                                <m:ctrlPr>
                                  <a:rPr lang="en-US" sz="110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𝛼</m:t>
                                </m:r>
                              </m:e>
                              <m:sub>
                                <m:argPr>
                                  <m:argSz m:val="-1"/>
                                </m:argPr>
                                <m:r>
                                  <a:rPr lang="en-US" sz="1100" i="1">
                                    <a:solidFill>
                                      <a:schemeClr val="tx1"/>
                                    </a:solidFill>
                                    <a:effectLst/>
                                    <a:latin typeface="Cambria Math" panose="02040503050406030204" pitchFamily="18" charset="0"/>
                                    <a:ea typeface="+mn-ea"/>
                                    <a:cs typeface="+mn-cs"/>
                                  </a:rPr>
                                  <m:t>𝑘</m:t>
                                </m:r>
                              </m:sub>
                              <m:sup>
                                <m:argPr>
                                  <m:argSz m:val="-2"/>
                                </m:argPr>
                                <m:r>
                                  <a:rPr lang="en-US" sz="1100" i="1">
                                    <a:solidFill>
                                      <a:schemeClr val="tx1"/>
                                    </a:solidFill>
                                    <a:effectLst/>
                                    <a:latin typeface="Cambria Math" panose="02040503050406030204" pitchFamily="18" charset="0"/>
                                    <a:ea typeface="+mn-ea"/>
                                    <a:cs typeface="+mn-cs"/>
                                  </a:rPr>
                                  <m:t>2</m:t>
                                </m:r>
                              </m:sup>
                            </m:sSubSup>
                          </m:num>
                          <m:den>
                            <m:sSubSup>
                              <m:sSubSupPr>
                                <m:ctrlPr>
                                  <a:rPr lang="en-US" sz="110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𝐿𝐷𝐹</m:t>
                                </m:r>
                              </m:e>
                              <m:sub>
                                <m:argPr>
                                  <m:argSz m:val="-1"/>
                                </m:argPr>
                                <m:r>
                                  <a:rPr lang="en-US" sz="1100" i="1">
                                    <a:solidFill>
                                      <a:schemeClr val="tx1"/>
                                    </a:solidFill>
                                    <a:effectLst/>
                                    <a:latin typeface="Cambria Math" panose="02040503050406030204" pitchFamily="18" charset="0"/>
                                    <a:ea typeface="+mn-ea"/>
                                    <a:cs typeface="+mn-cs"/>
                                  </a:rPr>
                                  <m:t>𝑘</m:t>
                                </m:r>
                              </m:sub>
                              <m:sup>
                                <m:argPr>
                                  <m:argSz m:val="-1"/>
                                </m:argPr>
                                <m:r>
                                  <a:rPr lang="en-US" sz="1100" i="1">
                                    <a:solidFill>
                                      <a:schemeClr val="tx1"/>
                                    </a:solidFill>
                                    <a:effectLst/>
                                    <a:latin typeface="Cambria Math" panose="02040503050406030204" pitchFamily="18" charset="0"/>
                                    <a:ea typeface="+mn-ea"/>
                                    <a:cs typeface="+mn-cs"/>
                                  </a:rPr>
                                  <m:t>2</m:t>
                                </m:r>
                              </m:sup>
                            </m:sSubSup>
                          </m:den>
                        </m:f>
                        <m:d>
                          <m:dPr>
                            <m:begChr m:val="["/>
                            <m:endChr m:val="]"/>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1</m:t>
                                </m:r>
                              </m:num>
                              <m:den>
                                <m:acc>
                                  <m:accPr>
                                    <m:chr m:val="̂"/>
                                    <m:ctrlPr>
                                      <a:rPr lang="en-US" sz="1100" i="1">
                                        <a:solidFill>
                                          <a:schemeClr val="tx1"/>
                                        </a:solidFill>
                                        <a:effectLst/>
                                        <a:latin typeface="Cambria Math" panose="02040503050406030204" pitchFamily="18" charset="0"/>
                                        <a:ea typeface="+mn-ea"/>
                                        <a:cs typeface="+mn-cs"/>
                                      </a:rPr>
                                    </m:ctrlPr>
                                  </m:acc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argPr>
                                          <m:argSz m:val="-2"/>
                                        </m:argPr>
                                        <m:r>
                                          <a:rPr lang="en-US" sz="1100" i="1">
                                            <a:solidFill>
                                              <a:schemeClr val="tx1"/>
                                            </a:solidFill>
                                            <a:effectLst/>
                                            <a:latin typeface="Cambria Math" panose="02040503050406030204" pitchFamily="18" charset="0"/>
                                            <a:ea typeface="+mn-ea"/>
                                            <a:cs typeface="+mn-cs"/>
                                          </a:rPr>
                                          <m:t>𝐴𝑌</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Sub>
                                  </m:e>
                                </m:acc>
                              </m:den>
                            </m:f>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1</m:t>
                                </m:r>
                              </m:num>
                              <m:den>
                                <m:nary>
                                  <m:naryPr>
                                    <m:chr m:val="∑"/>
                                    <m:limLoc m:val="undOvr"/>
                                    <m:subHide m:val="on"/>
                                    <m:ctrlPr>
                                      <a:rPr lang="en-US" sz="1100" i="1">
                                        <a:solidFill>
                                          <a:schemeClr val="tx1"/>
                                        </a:solidFill>
                                        <a:effectLst/>
                                        <a:latin typeface="Cambria Math" panose="02040503050406030204" pitchFamily="18" charset="0"/>
                                        <a:ea typeface="+mn-ea"/>
                                        <a:cs typeface="+mn-cs"/>
                                      </a:rPr>
                                    </m:ctrlPr>
                                  </m:naryPr>
                                  <m:sub/>
                                  <m:sup>
                                    <m:argPr>
                                      <m:argSz m:val="-2"/>
                                    </m:argPr>
                                    <m:r>
                                      <a:rPr lang="en-US" sz="1100" i="1">
                                        <a:solidFill>
                                          <a:schemeClr val="tx1"/>
                                        </a:solidFill>
                                        <a:effectLst/>
                                        <a:latin typeface="Cambria Math" panose="02040503050406030204" pitchFamily="18" charset="0"/>
                                        <a:ea typeface="+mn-ea"/>
                                        <a:cs typeface="+mn-cs"/>
                                      </a:rPr>
                                      <m:t>𝐴𝑌𝑠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𝑏𝑒𝑓𝑜𝑟𝑒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𝑐𝑢𝑟𝑟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𝑑𝑖𝑎𝑔𝑜𝑛𝑎𝑙</m:t>
                                    </m:r>
                                  </m:sup>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argPr>
                                          <m:argSz m:val="-2"/>
                                        </m:argPr>
                                        <m:r>
                                          <a:rPr lang="en-US" sz="1100" i="1">
                                            <a:solidFill>
                                              <a:schemeClr val="tx1"/>
                                            </a:solidFill>
                                            <a:effectLst/>
                                            <a:latin typeface="Cambria Math" panose="02040503050406030204" pitchFamily="18" charset="0"/>
                                            <a:ea typeface="+mn-ea"/>
                                            <a:cs typeface="+mn-cs"/>
                                          </a:rPr>
                                          <m:t>𝐴𝑌</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Sub>
                                  </m:e>
                                </m:nary>
                              </m:den>
                            </m:f>
                          </m:e>
                        </m:d>
                      </m:e>
                    </m:nary>
                  </m:oMath>
                </m:oMathPara>
              </a14:m>
              <a:endParaRPr lang="en-US" sz="1100">
                <a:solidFill>
                  <a:schemeClr val="tx1"/>
                </a:solidFill>
                <a:effectLst/>
                <a:latin typeface="+mn-lt"/>
                <a:ea typeface="+mn-ea"/>
                <a:cs typeface="+mn-cs"/>
              </a:endParaRPr>
            </a:p>
          </xdr:txBody>
        </xdr:sp>
      </mc:Choice>
      <mc:Fallback xmlns="">
        <xdr:sp macro="" textlink="">
          <xdr:nvSpPr>
            <xdr:cNvPr id="7" name="TextBox 2">
              <a:extLst>
                <a:ext uri="{FF2B5EF4-FFF2-40B4-BE49-F238E27FC236}">
                  <a16:creationId xmlns:a16="http://schemas.microsoft.com/office/drawing/2014/main" id="{F0B60AEE-1B7C-4F43-B925-59BB1959E114}"/>
                </a:ext>
              </a:extLst>
            </xdr:cNvPr>
            <xdr:cNvSpPr txBox="1"/>
          </xdr:nvSpPr>
          <xdr:spPr>
            <a:xfrm>
              <a:off x="1111250" y="14890751"/>
              <a:ext cx="4201583" cy="67582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𝑀𝑆𝐸(𝑅_𝐴𝑌 )=∑1^█(𝐷𝑒𝑣𝑒𝑙𝑜𝑝𝑚𝑒𝑛𝑡 @𝑃𝑒𝑟𝑖𝑜𝑑𝑠)▒〖〖𝑈𝑙𝑡〗_𝐴𝑌^2×(𝛼_𝑘^2)/(〖𝐿𝐷𝐹〗_𝑘^2 ) [1/(𝐶_(𝐴𝑌,𝑘) ) ̂ +1/(∑1^(𝐴𝑌𝑠 𝑏𝑒𝑓𝑜𝑟𝑒 𝑐𝑢𝑟𝑟. 𝑑𝑖𝑎𝑔𝑜𝑛𝑎𝑙)▒𝐶_(𝐴𝑌,𝑘) )] 〗</a:t>
              </a:r>
              <a:endParaRPr lang="en-US" sz="1100">
                <a:solidFill>
                  <a:schemeClr val="tx1"/>
                </a:solidFill>
                <a:effectLst/>
                <a:latin typeface="+mn-lt"/>
                <a:ea typeface="+mn-ea"/>
                <a:cs typeface="+mn-cs"/>
              </a:endParaRPr>
            </a:p>
          </xdr:txBody>
        </xdr:sp>
      </mc:Fallback>
    </mc:AlternateContent>
    <xdr:clientData/>
  </xdr:twoCellAnchor>
  <xdr:twoCellAnchor>
    <xdr:from>
      <xdr:col>1</xdr:col>
      <xdr:colOff>243417</xdr:colOff>
      <xdr:row>88</xdr:row>
      <xdr:rowOff>169335</xdr:rowOff>
    </xdr:from>
    <xdr:to>
      <xdr:col>3</xdr:col>
      <xdr:colOff>158751</xdr:colOff>
      <xdr:row>90</xdr:row>
      <xdr:rowOff>74084</xdr:rowOff>
    </xdr:to>
    <mc:AlternateContent xmlns:mc="http://schemas.openxmlformats.org/markup-compatibility/2006" xmlns:a14="http://schemas.microsoft.com/office/drawing/2010/main">
      <mc:Choice Requires="a14">
        <xdr:sp macro="" textlink="">
          <xdr:nvSpPr>
            <xdr:cNvPr id="8" name="TextBox 2">
              <a:extLst>
                <a:ext uri="{FF2B5EF4-FFF2-40B4-BE49-F238E27FC236}">
                  <a16:creationId xmlns:a16="http://schemas.microsoft.com/office/drawing/2014/main" id="{ADCA118A-918E-BB4A-B398-D6159D1219A8}"/>
                </a:ext>
              </a:extLst>
            </xdr:cNvPr>
            <xdr:cNvSpPr txBox="1"/>
          </xdr:nvSpPr>
          <xdr:spPr>
            <a:xfrm>
              <a:off x="1068917" y="18372668"/>
              <a:ext cx="1566334" cy="30691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𝑠</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𝑒</m:t>
                    </m:r>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𝑅</m:t>
                            </m:r>
                          </m:e>
                          <m:sub>
                            <m:argPr>
                              <m:argSz m:val="-1"/>
                            </m:argPr>
                            <m:r>
                              <a:rPr lang="en-US" sz="1100" i="1">
                                <a:solidFill>
                                  <a:schemeClr val="tx1"/>
                                </a:solidFill>
                                <a:effectLst/>
                                <a:latin typeface="Cambria Math" panose="02040503050406030204" pitchFamily="18" charset="0"/>
                                <a:ea typeface="+mn-ea"/>
                                <a:cs typeface="+mn-cs"/>
                              </a:rPr>
                              <m:t>𝐴𝑌</m:t>
                            </m:r>
                          </m:sub>
                        </m:sSub>
                      </m:e>
                    </m:d>
                    <m:r>
                      <a:rPr lang="en-US" sz="1100" i="1">
                        <a:solidFill>
                          <a:schemeClr val="tx1"/>
                        </a:solidFill>
                        <a:effectLst/>
                        <a:latin typeface="Cambria Math" panose="02040503050406030204" pitchFamily="18" charset="0"/>
                        <a:ea typeface="+mn-ea"/>
                        <a:cs typeface="+mn-cs"/>
                      </a:rPr>
                      <m:t>=</m:t>
                    </m:r>
                    <m:rad>
                      <m:radPr>
                        <m:degHide m:val="on"/>
                        <m:ctrlPr>
                          <a:rPr lang="en-US" sz="1100" i="1">
                            <a:solidFill>
                              <a:schemeClr val="tx1"/>
                            </a:solidFill>
                            <a:effectLst/>
                            <a:latin typeface="Cambria Math" panose="02040503050406030204" pitchFamily="18" charset="0"/>
                            <a:ea typeface="+mn-ea"/>
                            <a:cs typeface="+mn-cs"/>
                          </a:rPr>
                        </m:ctrlPr>
                      </m:radPr>
                      <m:deg/>
                      <m:e>
                        <m:r>
                          <a:rPr lang="en-US" sz="1100" i="1">
                            <a:solidFill>
                              <a:schemeClr val="tx1"/>
                            </a:solidFill>
                            <a:effectLst/>
                            <a:latin typeface="Cambria Math" panose="02040503050406030204" pitchFamily="18" charset="0"/>
                            <a:ea typeface="+mn-ea"/>
                            <a:cs typeface="+mn-cs"/>
                          </a:rPr>
                          <m:t>𝑀𝑆𝐸</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𝑅</m:t>
                            </m:r>
                          </m:e>
                          <m:sub>
                            <m:argPr>
                              <m:argSz m:val="-2"/>
                            </m:argPr>
                            <m:r>
                              <a:rPr lang="en-US" sz="1100" i="1">
                                <a:solidFill>
                                  <a:schemeClr val="tx1"/>
                                </a:solidFill>
                                <a:effectLst/>
                                <a:latin typeface="Cambria Math" panose="02040503050406030204" pitchFamily="18" charset="0"/>
                                <a:ea typeface="+mn-ea"/>
                                <a:cs typeface="+mn-cs"/>
                              </a:rPr>
                              <m:t>𝐴𝑌</m:t>
                            </m:r>
                          </m:sub>
                        </m:sSub>
                        <m:r>
                          <a:rPr lang="en-US" sz="1100" i="1">
                            <a:solidFill>
                              <a:schemeClr val="tx1"/>
                            </a:solidFill>
                            <a:effectLst/>
                            <a:latin typeface="Cambria Math" panose="02040503050406030204" pitchFamily="18" charset="0"/>
                            <a:ea typeface="+mn-ea"/>
                            <a:cs typeface="+mn-cs"/>
                          </a:rPr>
                          <m:t>)</m:t>
                        </m:r>
                      </m:e>
                    </m:rad>
                  </m:oMath>
                </m:oMathPara>
              </a14:m>
              <a:endParaRPr lang="en-US" sz="1100">
                <a:solidFill>
                  <a:schemeClr val="tx1"/>
                </a:solidFill>
                <a:effectLst/>
                <a:latin typeface="+mn-lt"/>
                <a:ea typeface="+mn-ea"/>
                <a:cs typeface="+mn-cs"/>
              </a:endParaRPr>
            </a:p>
          </xdr:txBody>
        </xdr:sp>
      </mc:Choice>
      <mc:Fallback xmlns="">
        <xdr:sp macro="" textlink="">
          <xdr:nvSpPr>
            <xdr:cNvPr id="8" name="TextBox 2">
              <a:extLst>
                <a:ext uri="{FF2B5EF4-FFF2-40B4-BE49-F238E27FC236}">
                  <a16:creationId xmlns:a16="http://schemas.microsoft.com/office/drawing/2014/main" id="{ADCA118A-918E-BB4A-B398-D6159D1219A8}"/>
                </a:ext>
              </a:extLst>
            </xdr:cNvPr>
            <xdr:cNvSpPr txBox="1"/>
          </xdr:nvSpPr>
          <xdr:spPr>
            <a:xfrm>
              <a:off x="1068917" y="18372668"/>
              <a:ext cx="1566334" cy="30691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𝑠.𝑒.(𝑅_𝐴𝑌 )=√(𝑀𝑆𝐸(𝑅_𝐴𝑌))</a:t>
              </a:r>
              <a:endParaRPr lang="en-US" sz="1100">
                <a:solidFill>
                  <a:schemeClr val="tx1"/>
                </a:solidFill>
                <a:effectLst/>
                <a:latin typeface="+mn-lt"/>
                <a:ea typeface="+mn-ea"/>
                <a:cs typeface="+mn-cs"/>
              </a:endParaRPr>
            </a:p>
          </xdr:txBody>
        </xdr:sp>
      </mc:Fallback>
    </mc:AlternateContent>
    <xdr:clientData/>
  </xdr:twoCellAnchor>
  <xdr:twoCellAnchor>
    <xdr:from>
      <xdr:col>1</xdr:col>
      <xdr:colOff>423333</xdr:colOff>
      <xdr:row>41</xdr:row>
      <xdr:rowOff>179916</xdr:rowOff>
    </xdr:from>
    <xdr:to>
      <xdr:col>4</xdr:col>
      <xdr:colOff>243417</xdr:colOff>
      <xdr:row>43</xdr:row>
      <xdr:rowOff>84666</xdr:rowOff>
    </xdr:to>
    <mc:AlternateContent xmlns:mc="http://schemas.openxmlformats.org/markup-compatibility/2006" xmlns:a14="http://schemas.microsoft.com/office/drawing/2010/main">
      <mc:Choice Requires="a14">
        <xdr:sp macro="" textlink="">
          <xdr:nvSpPr>
            <xdr:cNvPr id="10" name="TextBox 2">
              <a:extLst>
                <a:ext uri="{FF2B5EF4-FFF2-40B4-BE49-F238E27FC236}">
                  <a16:creationId xmlns:a16="http://schemas.microsoft.com/office/drawing/2014/main" id="{F22E6E28-C6DF-CF4E-9CDD-3314D5197809}"/>
                </a:ext>
              </a:extLst>
            </xdr:cNvPr>
            <xdr:cNvSpPr txBox="1"/>
          </xdr:nvSpPr>
          <xdr:spPr>
            <a:xfrm>
              <a:off x="1248833" y="8572499"/>
              <a:ext cx="2296584" cy="3069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𝐿𝑜𝑠𝑠</m:t>
                        </m:r>
                      </m:e>
                      <m:sub>
                        <m:argPr>
                          <m:argSz m:val="-1"/>
                        </m:argPr>
                        <m:r>
                          <a:rPr lang="en-US" sz="1100" i="1">
                            <a:solidFill>
                              <a:schemeClr val="tx1"/>
                            </a:solidFill>
                            <a:effectLst/>
                            <a:latin typeface="Cambria Math" panose="02040503050406030204" pitchFamily="18" charset="0"/>
                            <a:ea typeface="+mn-ea"/>
                            <a:cs typeface="+mn-cs"/>
                          </a:rPr>
                          <m:t>𝐴𝑌</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Sub>
                    <m:r>
                      <a:rPr lang="en-US" sz="1100" i="1">
                        <a:solidFill>
                          <a:schemeClr val="tx1"/>
                        </a:solidFill>
                        <a:effectLst/>
                        <a:latin typeface="Cambria Math" panose="02040503050406030204" pitchFamily="18" charset="0"/>
                        <a:ea typeface="+mn-ea"/>
                        <a:cs typeface="+mn-cs"/>
                      </a:rPr>
                      <m:t>×</m:t>
                    </m:r>
                    <m:sSup>
                      <m:sSupPr>
                        <m:ctrlPr>
                          <a:rPr lang="en-US" sz="1100" i="1">
                            <a:solidFill>
                              <a:schemeClr val="tx1"/>
                            </a:solidFill>
                            <a:effectLst/>
                            <a:latin typeface="Cambria Math" panose="02040503050406030204" pitchFamily="18" charset="0"/>
                            <a:ea typeface="+mn-ea"/>
                            <a:cs typeface="+mn-cs"/>
                          </a:rPr>
                        </m:ctrlPr>
                      </m:sSupPr>
                      <m:e>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𝑎𝑔𝑒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𝑡𝑜</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𝑎𝑔𝑒</m:t>
                                </m:r>
                              </m:e>
                              <m:sub>
                                <m:argPr>
                                  <m:argSz m:val="-1"/>
                                </m:argPr>
                                <m:r>
                                  <a:rPr lang="en-US" sz="1100" i="1">
                                    <a:solidFill>
                                      <a:schemeClr val="tx1"/>
                                    </a:solidFill>
                                    <a:effectLst/>
                                    <a:latin typeface="Cambria Math" panose="02040503050406030204" pitchFamily="18" charset="0"/>
                                    <a:ea typeface="+mn-ea"/>
                                    <a:cs typeface="+mn-cs"/>
                                  </a:rPr>
                                  <m:t>𝐴𝑌</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𝐿𝐷𝐹</m:t>
                                </m:r>
                              </m:e>
                              <m:sub>
                                <m:argPr>
                                  <m:argSz m:val="-1"/>
                                </m:argPr>
                                <m:r>
                                  <a:rPr lang="en-US" sz="1100" i="1">
                                    <a:solidFill>
                                      <a:schemeClr val="tx1"/>
                                    </a:solidFill>
                                    <a:effectLst/>
                                    <a:latin typeface="Cambria Math" panose="02040503050406030204" pitchFamily="18" charset="0"/>
                                    <a:ea typeface="+mn-ea"/>
                                    <a:cs typeface="+mn-cs"/>
                                  </a:rPr>
                                  <m:t>𝑘</m:t>
                                </m:r>
                              </m:sub>
                            </m:sSub>
                          </m:e>
                        </m:d>
                      </m:e>
                      <m:sup>
                        <m:argPr>
                          <m:argSz m:val="-1"/>
                        </m:argPr>
                        <m:r>
                          <a:rPr lang="en-US" sz="1100" i="1">
                            <a:solidFill>
                              <a:schemeClr val="tx1"/>
                            </a:solidFill>
                            <a:effectLst/>
                            <a:latin typeface="Cambria Math" panose="02040503050406030204" pitchFamily="18" charset="0"/>
                            <a:ea typeface="+mn-ea"/>
                            <a:cs typeface="+mn-cs"/>
                          </a:rPr>
                          <m:t>2</m:t>
                        </m:r>
                      </m:sup>
                    </m:sSup>
                  </m:oMath>
                </m:oMathPara>
              </a14:m>
              <a:endParaRPr lang="en-US" sz="1100">
                <a:solidFill>
                  <a:schemeClr val="tx1"/>
                </a:solidFill>
                <a:effectLst/>
                <a:latin typeface="+mn-lt"/>
                <a:ea typeface="+mn-ea"/>
                <a:cs typeface="+mn-cs"/>
              </a:endParaRPr>
            </a:p>
          </xdr:txBody>
        </xdr:sp>
      </mc:Choice>
      <mc:Fallback xmlns="">
        <xdr:sp macro="" textlink="">
          <xdr:nvSpPr>
            <xdr:cNvPr id="10" name="TextBox 2">
              <a:extLst>
                <a:ext uri="{FF2B5EF4-FFF2-40B4-BE49-F238E27FC236}">
                  <a16:creationId xmlns:a16="http://schemas.microsoft.com/office/drawing/2014/main" id="{F22E6E28-C6DF-CF4E-9CDD-3314D5197809}"/>
                </a:ext>
              </a:extLst>
            </xdr:cNvPr>
            <xdr:cNvSpPr txBox="1"/>
          </xdr:nvSpPr>
          <xdr:spPr>
            <a:xfrm>
              <a:off x="1248833" y="8572499"/>
              <a:ext cx="2296584" cy="3069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a:r>
                <a:rPr lang="en-US" sz="1100" i="0">
                  <a:solidFill>
                    <a:schemeClr val="tx1"/>
                  </a:solidFill>
                  <a:effectLst/>
                  <a:latin typeface="Cambria Math" panose="02040503050406030204" pitchFamily="18" charset="0"/>
                  <a:ea typeface="+mn-ea"/>
                  <a:cs typeface="+mn-cs"/>
                </a:rPr>
                <a:t>〖𝐿𝑜𝑠𝑠〗_(𝐴𝑌,𝑘)×(〖𝑎𝑔𝑒 𝑡𝑜 𝑎𝑔𝑒〗_(𝐴𝑌,𝑘)−〖𝐿𝐷𝐹〗_𝑘 )^2</a:t>
              </a:r>
              <a:endParaRPr lang="en-US" sz="1100">
                <a:solidFill>
                  <a:schemeClr val="tx1"/>
                </a:solidFill>
                <a:effectLst/>
                <a:latin typeface="+mn-lt"/>
                <a:ea typeface="+mn-ea"/>
                <a:cs typeface="+mn-cs"/>
              </a:endParaRPr>
            </a:p>
          </xdr:txBody>
        </xdr:sp>
      </mc:Fallback>
    </mc:AlternateContent>
    <xdr:clientData/>
  </xdr:twoCellAnchor>
  <xdr:oneCellAnchor>
    <xdr:from>
      <xdr:col>3</xdr:col>
      <xdr:colOff>370415</xdr:colOff>
      <xdr:row>64</xdr:row>
      <xdr:rowOff>2</xdr:rowOff>
    </xdr:from>
    <xdr:ext cx="558166" cy="172098"/>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381215B5-9B99-E149-96D7-EE8DA3D3C90A}"/>
                </a:ext>
              </a:extLst>
            </xdr:cNvPr>
            <xdr:cNvSpPr txBox="1"/>
          </xdr:nvSpPr>
          <xdr:spPr>
            <a:xfrm>
              <a:off x="2846915" y="13144502"/>
              <a:ext cx="558166"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10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𝛼</m:t>
                        </m:r>
                      </m:e>
                      <m:sub>
                        <m:argPr>
                          <m:argSz m:val="-2"/>
                        </m:argPr>
                        <m:r>
                          <a:rPr lang="en-US" sz="1100" i="1">
                            <a:solidFill>
                              <a:schemeClr val="tx1"/>
                            </a:solidFill>
                            <a:effectLst/>
                            <a:latin typeface="Cambria Math" panose="02040503050406030204" pitchFamily="18" charset="0"/>
                            <a:ea typeface="+mn-ea"/>
                            <a:cs typeface="+mn-cs"/>
                          </a:rPr>
                          <m:t>𝐼</m:t>
                        </m:r>
                        <m:r>
                          <a:rPr lang="en-US" sz="1100" i="1">
                            <a:solidFill>
                              <a:schemeClr val="tx1"/>
                            </a:solidFill>
                            <a:effectLst/>
                            <a:latin typeface="Cambria Math" panose="02040503050406030204" pitchFamily="18" charset="0"/>
                            <a:ea typeface="+mn-ea"/>
                            <a:cs typeface="+mn-cs"/>
                          </a:rPr>
                          <m:t>−1</m:t>
                        </m:r>
                      </m:sub>
                      <m:sup>
                        <m:argPr>
                          <m:argSz m:val="-2"/>
                        </m:argPr>
                        <m:r>
                          <a:rPr lang="en-US" sz="1100" i="1">
                            <a:solidFill>
                              <a:schemeClr val="tx1"/>
                            </a:solidFill>
                            <a:effectLst/>
                            <a:latin typeface="Cambria Math" panose="02040503050406030204" pitchFamily="18" charset="0"/>
                            <a:ea typeface="+mn-ea"/>
                            <a:cs typeface="+mn-cs"/>
                          </a:rPr>
                          <m:t>2</m:t>
                        </m:r>
                      </m:sup>
                    </m:sSubSup>
                    <m:r>
                      <a:rPr lang="en-US" sz="1100" i="1">
                        <a:solidFill>
                          <a:schemeClr val="tx1"/>
                        </a:solidFill>
                        <a:effectLst/>
                        <a:latin typeface="Cambria Math" panose="02040503050406030204" pitchFamily="18" charset="0"/>
                        <a:ea typeface="+mn-ea"/>
                        <a:cs typeface="+mn-cs"/>
                      </a:rPr>
                      <m:t>=0</m:t>
                    </m:r>
                    <m:r>
                      <m:rPr>
                        <m:nor/>
                      </m:rPr>
                      <a:rPr lang="en-US">
                        <a:effectLst/>
                      </a:rPr>
                      <m:t> </m:t>
                    </m:r>
                  </m:oMath>
                </m:oMathPara>
              </a14:m>
              <a:endParaRPr lang="en-US" sz="1100">
                <a:solidFill>
                  <a:schemeClr val="tx1"/>
                </a:solidFill>
              </a:endParaRPr>
            </a:p>
          </xdr:txBody>
        </xdr:sp>
      </mc:Choice>
      <mc:Fallback xmlns="">
        <xdr:sp macro="" textlink="">
          <xdr:nvSpPr>
            <xdr:cNvPr id="13" name="TextBox 12">
              <a:extLst>
                <a:ext uri="{FF2B5EF4-FFF2-40B4-BE49-F238E27FC236}">
                  <a16:creationId xmlns:a16="http://schemas.microsoft.com/office/drawing/2014/main" id="{381215B5-9B99-E149-96D7-EE8DA3D3C90A}"/>
                </a:ext>
              </a:extLst>
            </xdr:cNvPr>
            <xdr:cNvSpPr txBox="1"/>
          </xdr:nvSpPr>
          <xdr:spPr>
            <a:xfrm>
              <a:off x="2846915" y="13144502"/>
              <a:ext cx="558166"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mn-lt"/>
                  <a:ea typeface="+mn-ea"/>
                  <a:cs typeface="+mn-cs"/>
                </a:rPr>
                <a:t>𝛼_(𝐼−1)^2=0</a:t>
              </a:r>
              <a:r>
                <a:rPr lang="en-US" sz="1100" i="0">
                  <a:solidFill>
                    <a:schemeClr val="tx1"/>
                  </a:solidFill>
                  <a:effectLst/>
                  <a:latin typeface="Cambria Math" panose="02040503050406030204" pitchFamily="18" charset="0"/>
                  <a:ea typeface="+mn-ea"/>
                  <a:cs typeface="+mn-cs"/>
                </a:rPr>
                <a:t>"</a:t>
              </a:r>
              <a:r>
                <a:rPr lang="en-US" i="0">
                  <a:effectLst/>
                  <a:latin typeface="Cambria Math" panose="02040503050406030204" pitchFamily="18" charset="0"/>
                </a:rPr>
                <a:t> </a:t>
              </a:r>
              <a:r>
                <a:rPr lang="en-US" i="0">
                  <a:effectLst/>
                </a:rPr>
                <a:t>"</a:t>
              </a:r>
              <a:endParaRPr lang="en-US" sz="1100">
                <a:solidFill>
                  <a:schemeClr val="tx1"/>
                </a:solidFill>
              </a:endParaRPr>
            </a:p>
          </xdr:txBody>
        </xdr:sp>
      </mc:Fallback>
    </mc:AlternateContent>
    <xdr:clientData/>
  </xdr:oneCellAnchor>
  <xdr:oneCellAnchor>
    <xdr:from>
      <xdr:col>3</xdr:col>
      <xdr:colOff>285750</xdr:colOff>
      <xdr:row>67</xdr:row>
      <xdr:rowOff>158749</xdr:rowOff>
    </xdr:from>
    <xdr:ext cx="2198872" cy="380361"/>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BB08428F-F9ED-A340-BC66-B0967DB2313E}"/>
                </a:ext>
              </a:extLst>
            </xdr:cNvPr>
            <xdr:cNvSpPr txBox="1"/>
          </xdr:nvSpPr>
          <xdr:spPr>
            <a:xfrm>
              <a:off x="2762250" y="13906499"/>
              <a:ext cx="2198872"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Sup>
                      <m:sSubSupPr>
                        <m:ctrlPr>
                          <a:rPr lang="en-US" sz="110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𝛼</m:t>
                        </m:r>
                      </m:e>
                      <m:sub>
                        <m:argPr>
                          <m:argSz m:val="-2"/>
                        </m:argPr>
                        <m:r>
                          <a:rPr lang="en-US" sz="1100" i="1">
                            <a:solidFill>
                              <a:schemeClr val="tx1"/>
                            </a:solidFill>
                            <a:effectLst/>
                            <a:latin typeface="Cambria Math" panose="02040503050406030204" pitchFamily="18" charset="0"/>
                            <a:ea typeface="+mn-ea"/>
                            <a:cs typeface="+mn-cs"/>
                          </a:rPr>
                          <m:t>𝐼</m:t>
                        </m:r>
                        <m:r>
                          <a:rPr lang="en-US" sz="1100" i="1">
                            <a:solidFill>
                              <a:schemeClr val="tx1"/>
                            </a:solidFill>
                            <a:effectLst/>
                            <a:latin typeface="Cambria Math" panose="02040503050406030204" pitchFamily="18" charset="0"/>
                            <a:ea typeface="+mn-ea"/>
                            <a:cs typeface="+mn-cs"/>
                          </a:rPr>
                          <m:t>−1</m:t>
                        </m:r>
                      </m:sub>
                      <m:sup>
                        <m:argPr>
                          <m:argSz m:val="-1"/>
                        </m:argPr>
                        <m:r>
                          <a:rPr lang="en-US" sz="1100" i="1">
                            <a:solidFill>
                              <a:schemeClr val="tx1"/>
                            </a:solidFill>
                            <a:effectLst/>
                            <a:latin typeface="Cambria Math" panose="02040503050406030204" pitchFamily="18" charset="0"/>
                            <a:ea typeface="+mn-ea"/>
                            <a:cs typeface="+mn-cs"/>
                          </a:rPr>
                          <m:t>2</m:t>
                        </m:r>
                      </m:sup>
                    </m:sSubSup>
                    <m:r>
                      <a:rPr lang="en-US" sz="1100" i="1">
                        <a:solidFill>
                          <a:schemeClr val="tx1"/>
                        </a:solidFill>
                        <a:effectLst/>
                        <a:latin typeface="Cambria Math" panose="02040503050406030204" pitchFamily="18" charset="0"/>
                        <a:ea typeface="+mn-ea"/>
                        <a:cs typeface="+mn-cs"/>
                      </a:rPr>
                      <m:t>=</m:t>
                    </m:r>
                    <m:r>
                      <m:rPr>
                        <m:sty m:val="p"/>
                      </m:rPr>
                      <a:rPr lang="en-US" sz="1100">
                        <a:solidFill>
                          <a:schemeClr val="tx1"/>
                        </a:solidFill>
                        <a:effectLst/>
                        <a:latin typeface="Cambria Math" panose="02040503050406030204" pitchFamily="18" charset="0"/>
                        <a:ea typeface="+mn-ea"/>
                        <a:cs typeface="+mn-cs"/>
                      </a:rPr>
                      <m:t>min</m:t>
                    </m:r>
                    <m:d>
                      <m:dPr>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sSup>
                              <m:sSupPr>
                                <m:ctrlPr>
                                  <a:rPr lang="en-US" sz="1100" i="1">
                                    <a:solidFill>
                                      <a:schemeClr val="tx1"/>
                                    </a:solidFill>
                                    <a:effectLst/>
                                    <a:latin typeface="Cambria Math" panose="02040503050406030204" pitchFamily="18" charset="0"/>
                                    <a:ea typeface="+mn-ea"/>
                                    <a:cs typeface="+mn-cs"/>
                                  </a:rPr>
                                </m:ctrlPr>
                              </m:sSupPr>
                              <m:e>
                                <m:d>
                                  <m:dPr>
                                    <m:begChr m:val="["/>
                                    <m:endChr m:val="]"/>
                                    <m:ctrlPr>
                                      <a:rPr lang="en-US" sz="1100" i="1">
                                        <a:solidFill>
                                          <a:schemeClr val="tx1"/>
                                        </a:solidFill>
                                        <a:effectLst/>
                                        <a:latin typeface="Cambria Math" panose="02040503050406030204" pitchFamily="18" charset="0"/>
                                        <a:ea typeface="+mn-ea"/>
                                        <a:cs typeface="+mn-cs"/>
                                      </a:rPr>
                                    </m:ctrlPr>
                                  </m:dPr>
                                  <m:e>
                                    <m:sSubSup>
                                      <m:sSubSupPr>
                                        <m:ctrlPr>
                                          <a:rPr lang="en-US" sz="110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𝛼</m:t>
                                        </m:r>
                                      </m:e>
                                      <m:sub>
                                        <m:argPr>
                                          <m:argSz m:val="-1"/>
                                        </m:argPr>
                                        <m:r>
                                          <a:rPr lang="en-US" sz="1100" i="1">
                                            <a:solidFill>
                                              <a:schemeClr val="tx1"/>
                                            </a:solidFill>
                                            <a:effectLst/>
                                            <a:latin typeface="Cambria Math" panose="02040503050406030204" pitchFamily="18" charset="0"/>
                                            <a:ea typeface="+mn-ea"/>
                                            <a:cs typeface="+mn-cs"/>
                                          </a:rPr>
                                          <m:t>𝐼</m:t>
                                        </m:r>
                                        <m:r>
                                          <a:rPr lang="en-US" sz="1100" i="1">
                                            <a:solidFill>
                                              <a:schemeClr val="tx1"/>
                                            </a:solidFill>
                                            <a:effectLst/>
                                            <a:latin typeface="Cambria Math" panose="02040503050406030204" pitchFamily="18" charset="0"/>
                                            <a:ea typeface="+mn-ea"/>
                                            <a:cs typeface="+mn-cs"/>
                                          </a:rPr>
                                          <m:t>−2</m:t>
                                        </m:r>
                                      </m:sub>
                                      <m:sup>
                                        <m:argPr>
                                          <m:argSz m:val="-1"/>
                                        </m:argPr>
                                        <m:r>
                                          <a:rPr lang="en-US" sz="1100" i="1">
                                            <a:solidFill>
                                              <a:schemeClr val="tx1"/>
                                            </a:solidFill>
                                            <a:effectLst/>
                                            <a:latin typeface="Cambria Math" panose="02040503050406030204" pitchFamily="18" charset="0"/>
                                            <a:ea typeface="+mn-ea"/>
                                            <a:cs typeface="+mn-cs"/>
                                          </a:rPr>
                                          <m:t>2</m:t>
                                        </m:r>
                                      </m:sup>
                                    </m:sSubSup>
                                  </m:e>
                                </m:d>
                              </m:e>
                              <m:sup>
                                <m:argPr>
                                  <m:argSz m:val="-1"/>
                                </m:argPr>
                                <m:r>
                                  <a:rPr lang="en-US" sz="1100" i="1">
                                    <a:solidFill>
                                      <a:schemeClr val="tx1"/>
                                    </a:solidFill>
                                    <a:effectLst/>
                                    <a:latin typeface="Cambria Math" panose="02040503050406030204" pitchFamily="18" charset="0"/>
                                    <a:ea typeface="+mn-ea"/>
                                    <a:cs typeface="+mn-cs"/>
                                  </a:rPr>
                                  <m:t>2</m:t>
                                </m:r>
                              </m:sup>
                            </m:sSup>
                          </m:num>
                          <m:den>
                            <m:sSubSup>
                              <m:sSubSupPr>
                                <m:ctrlPr>
                                  <a:rPr lang="en-US" sz="110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𝛼</m:t>
                                </m:r>
                              </m:e>
                              <m:sub>
                                <m:argPr>
                                  <m:argSz m:val="-1"/>
                                </m:argPr>
                                <m:r>
                                  <a:rPr lang="en-US" sz="1100" i="1">
                                    <a:solidFill>
                                      <a:schemeClr val="tx1"/>
                                    </a:solidFill>
                                    <a:effectLst/>
                                    <a:latin typeface="Cambria Math" panose="02040503050406030204" pitchFamily="18" charset="0"/>
                                    <a:ea typeface="+mn-ea"/>
                                    <a:cs typeface="+mn-cs"/>
                                  </a:rPr>
                                  <m:t>𝐼</m:t>
                                </m:r>
                                <m:r>
                                  <a:rPr lang="en-US" sz="1100" i="1">
                                    <a:solidFill>
                                      <a:schemeClr val="tx1"/>
                                    </a:solidFill>
                                    <a:effectLst/>
                                    <a:latin typeface="Cambria Math" panose="02040503050406030204" pitchFamily="18" charset="0"/>
                                    <a:ea typeface="+mn-ea"/>
                                    <a:cs typeface="+mn-cs"/>
                                  </a:rPr>
                                  <m:t>−3</m:t>
                                </m:r>
                              </m:sub>
                              <m:sup>
                                <m:argPr>
                                  <m:argSz m:val="-1"/>
                                </m:argPr>
                                <m:r>
                                  <a:rPr lang="en-US" sz="1100" i="1">
                                    <a:solidFill>
                                      <a:schemeClr val="tx1"/>
                                    </a:solidFill>
                                    <a:effectLst/>
                                    <a:latin typeface="Cambria Math" panose="02040503050406030204" pitchFamily="18" charset="0"/>
                                    <a:ea typeface="+mn-ea"/>
                                    <a:cs typeface="+mn-cs"/>
                                  </a:rPr>
                                  <m:t>2</m:t>
                                </m:r>
                              </m:sup>
                            </m:sSubSup>
                          </m:den>
                        </m:f>
                        <m:r>
                          <a:rPr lang="en-US" sz="1100" i="1">
                            <a:solidFill>
                              <a:schemeClr val="tx1"/>
                            </a:solidFill>
                            <a:effectLst/>
                            <a:latin typeface="Cambria Math" panose="02040503050406030204" pitchFamily="18" charset="0"/>
                            <a:ea typeface="+mn-ea"/>
                            <a:cs typeface="+mn-cs"/>
                          </a:rPr>
                          <m:t>,</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min</m:t>
                            </m:r>
                          </m:fName>
                          <m:e>
                            <m:d>
                              <m:dPr>
                                <m:ctrlPr>
                                  <a:rPr lang="en-US" sz="1100" i="1">
                                    <a:solidFill>
                                      <a:schemeClr val="tx1"/>
                                    </a:solidFill>
                                    <a:effectLst/>
                                    <a:latin typeface="Cambria Math" panose="02040503050406030204" pitchFamily="18" charset="0"/>
                                    <a:ea typeface="+mn-ea"/>
                                    <a:cs typeface="+mn-cs"/>
                                  </a:rPr>
                                </m:ctrlPr>
                              </m:dPr>
                              <m:e>
                                <m:sSubSup>
                                  <m:sSubSupPr>
                                    <m:ctrlPr>
                                      <a:rPr lang="en-US" sz="110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𝛼</m:t>
                                    </m:r>
                                  </m:e>
                                  <m:sub>
                                    <m:argPr>
                                      <m:argSz m:val="-1"/>
                                    </m:argPr>
                                    <m:r>
                                      <a:rPr lang="en-US" sz="1100" i="1">
                                        <a:solidFill>
                                          <a:schemeClr val="tx1"/>
                                        </a:solidFill>
                                        <a:effectLst/>
                                        <a:latin typeface="Cambria Math" panose="02040503050406030204" pitchFamily="18" charset="0"/>
                                        <a:ea typeface="+mn-ea"/>
                                        <a:cs typeface="+mn-cs"/>
                                      </a:rPr>
                                      <m:t>𝐼</m:t>
                                    </m:r>
                                    <m:r>
                                      <a:rPr lang="en-US" sz="1100" i="1">
                                        <a:solidFill>
                                          <a:schemeClr val="tx1"/>
                                        </a:solidFill>
                                        <a:effectLst/>
                                        <a:latin typeface="Cambria Math" panose="02040503050406030204" pitchFamily="18" charset="0"/>
                                        <a:ea typeface="+mn-ea"/>
                                        <a:cs typeface="+mn-cs"/>
                                      </a:rPr>
                                      <m:t>−2</m:t>
                                    </m:r>
                                  </m:sub>
                                  <m:sup>
                                    <m:argPr>
                                      <m:argSz m:val="-1"/>
                                    </m:argPr>
                                    <m:r>
                                      <a:rPr lang="en-US" sz="1100" i="1">
                                        <a:solidFill>
                                          <a:schemeClr val="tx1"/>
                                        </a:solidFill>
                                        <a:effectLst/>
                                        <a:latin typeface="Cambria Math" panose="02040503050406030204" pitchFamily="18" charset="0"/>
                                        <a:ea typeface="+mn-ea"/>
                                        <a:cs typeface="+mn-cs"/>
                                      </a:rPr>
                                      <m:t>2</m:t>
                                    </m:r>
                                  </m:sup>
                                </m:sSubSup>
                                <m:r>
                                  <a:rPr lang="en-US" sz="1100" i="1">
                                    <a:solidFill>
                                      <a:schemeClr val="tx1"/>
                                    </a:solidFill>
                                    <a:effectLst/>
                                    <a:latin typeface="Cambria Math" panose="02040503050406030204" pitchFamily="18" charset="0"/>
                                    <a:ea typeface="+mn-ea"/>
                                    <a:cs typeface="+mn-cs"/>
                                  </a:rPr>
                                  <m:t>,</m:t>
                                </m:r>
                                <m:sSubSup>
                                  <m:sSubSupPr>
                                    <m:ctrlPr>
                                      <a:rPr lang="en-US" sz="110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𝛼</m:t>
                                    </m:r>
                                  </m:e>
                                  <m:sub>
                                    <m:argPr>
                                      <m:argSz m:val="-1"/>
                                    </m:argPr>
                                    <m:r>
                                      <a:rPr lang="en-US" sz="1100" i="1">
                                        <a:solidFill>
                                          <a:schemeClr val="tx1"/>
                                        </a:solidFill>
                                        <a:effectLst/>
                                        <a:latin typeface="Cambria Math" panose="02040503050406030204" pitchFamily="18" charset="0"/>
                                        <a:ea typeface="+mn-ea"/>
                                        <a:cs typeface="+mn-cs"/>
                                      </a:rPr>
                                      <m:t>𝐼</m:t>
                                    </m:r>
                                    <m:r>
                                      <a:rPr lang="en-US" sz="1100" i="1">
                                        <a:solidFill>
                                          <a:schemeClr val="tx1"/>
                                        </a:solidFill>
                                        <a:effectLst/>
                                        <a:latin typeface="Cambria Math" panose="02040503050406030204" pitchFamily="18" charset="0"/>
                                        <a:ea typeface="+mn-ea"/>
                                        <a:cs typeface="+mn-cs"/>
                                      </a:rPr>
                                      <m:t>−3</m:t>
                                    </m:r>
                                  </m:sub>
                                  <m:sup>
                                    <m:argPr>
                                      <m:argSz m:val="-1"/>
                                    </m:argPr>
                                    <m:r>
                                      <a:rPr lang="en-US" sz="1100" i="1">
                                        <a:solidFill>
                                          <a:schemeClr val="tx1"/>
                                        </a:solidFill>
                                        <a:effectLst/>
                                        <a:latin typeface="Cambria Math" panose="02040503050406030204" pitchFamily="18" charset="0"/>
                                        <a:ea typeface="+mn-ea"/>
                                        <a:cs typeface="+mn-cs"/>
                                      </a:rPr>
                                      <m:t>2</m:t>
                                    </m:r>
                                  </m:sup>
                                </m:sSubSup>
                              </m:e>
                            </m:d>
                          </m:e>
                        </m:func>
                      </m:e>
                    </m:d>
                  </m:oMath>
                </m:oMathPara>
              </a14:m>
              <a:endParaRPr lang="en-US" sz="1100">
                <a:solidFill>
                  <a:schemeClr val="tx1"/>
                </a:solidFill>
                <a:effectLst/>
                <a:latin typeface="+mn-lt"/>
                <a:ea typeface="+mn-ea"/>
                <a:cs typeface="+mn-cs"/>
              </a:endParaRPr>
            </a:p>
          </xdr:txBody>
        </xdr:sp>
      </mc:Choice>
      <mc:Fallback xmlns="">
        <xdr:sp macro="" textlink="">
          <xdr:nvSpPr>
            <xdr:cNvPr id="15" name="TextBox 14">
              <a:extLst>
                <a:ext uri="{FF2B5EF4-FFF2-40B4-BE49-F238E27FC236}">
                  <a16:creationId xmlns:a16="http://schemas.microsoft.com/office/drawing/2014/main" id="{BB08428F-F9ED-A340-BC66-B0967DB2313E}"/>
                </a:ext>
              </a:extLst>
            </xdr:cNvPr>
            <xdr:cNvSpPr txBox="1"/>
          </xdr:nvSpPr>
          <xdr:spPr>
            <a:xfrm>
              <a:off x="2762250" y="13906499"/>
              <a:ext cx="2198872"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𝛼_(𝐼−1)^2=min([𝛼_(𝐼−2)^2 ]^2/(𝛼_(𝐼−3)^2 ),min⁡(𝛼_(𝐼−2)^2,𝛼_(𝐼−3)^2 ) )</a:t>
              </a:r>
              <a:endParaRPr lang="en-US" sz="1100">
                <a:solidFill>
                  <a:schemeClr val="tx1"/>
                </a:solidFill>
                <a:effectLst/>
                <a:latin typeface="+mn-lt"/>
                <a:ea typeface="+mn-ea"/>
                <a:cs typeface="+mn-cs"/>
              </a:endParaRPr>
            </a:p>
          </xdr:txBody>
        </xdr:sp>
      </mc:Fallback>
    </mc:AlternateContent>
    <xdr:clientData/>
  </xdr:oneCellAnchor>
  <xdr:oneCellAnchor>
    <xdr:from>
      <xdr:col>3</xdr:col>
      <xdr:colOff>342900</xdr:colOff>
      <xdr:row>65</xdr:row>
      <xdr:rowOff>110067</xdr:rowOff>
    </xdr:from>
    <xdr:ext cx="887615" cy="36324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7B7BA266-1FC8-4647-8465-636199C1DD54}"/>
                </a:ext>
              </a:extLst>
            </xdr:cNvPr>
            <xdr:cNvSpPr txBox="1"/>
          </xdr:nvSpPr>
          <xdr:spPr>
            <a:xfrm>
              <a:off x="2819400" y="13656734"/>
              <a:ext cx="887615" cy="363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10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𝛼</m:t>
                        </m:r>
                      </m:e>
                      <m:sub>
                        <m:argPr>
                          <m:argSz m:val="-1"/>
                        </m:argPr>
                        <m:r>
                          <a:rPr lang="en-US" sz="1100" i="1">
                            <a:solidFill>
                              <a:schemeClr val="tx1"/>
                            </a:solidFill>
                            <a:effectLst/>
                            <a:latin typeface="Cambria Math" panose="02040503050406030204" pitchFamily="18" charset="0"/>
                            <a:ea typeface="+mn-ea"/>
                            <a:cs typeface="+mn-cs"/>
                          </a:rPr>
                          <m:t>𝐼</m:t>
                        </m:r>
                        <m:r>
                          <a:rPr lang="en-US" sz="1100" i="1">
                            <a:solidFill>
                              <a:schemeClr val="tx1"/>
                            </a:solidFill>
                            <a:effectLst/>
                            <a:latin typeface="Cambria Math" panose="02040503050406030204" pitchFamily="18" charset="0"/>
                            <a:ea typeface="+mn-ea"/>
                            <a:cs typeface="+mn-cs"/>
                          </a:rPr>
                          <m:t>−1</m:t>
                        </m:r>
                      </m:sub>
                      <m:sup>
                        <m:argPr>
                          <m:argSz m:val="-1"/>
                        </m:argPr>
                        <m:r>
                          <a:rPr lang="en-US" sz="1100" i="1">
                            <a:solidFill>
                              <a:schemeClr val="tx1"/>
                            </a:solidFill>
                            <a:effectLst/>
                            <a:latin typeface="Cambria Math" panose="02040503050406030204" pitchFamily="18" charset="0"/>
                            <a:ea typeface="+mn-ea"/>
                            <a:cs typeface="+mn-cs"/>
                          </a:rPr>
                          <m:t>2</m:t>
                        </m:r>
                      </m:sup>
                    </m:sSubSup>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sSup>
                          <m:sSupPr>
                            <m:ctrlPr>
                              <a:rPr lang="en-US" sz="1100" i="1">
                                <a:solidFill>
                                  <a:schemeClr val="tx1"/>
                                </a:solidFill>
                                <a:effectLst/>
                                <a:latin typeface="Cambria Math" panose="02040503050406030204" pitchFamily="18" charset="0"/>
                                <a:ea typeface="+mn-ea"/>
                                <a:cs typeface="+mn-cs"/>
                              </a:rPr>
                            </m:ctrlPr>
                          </m:sSupPr>
                          <m:e>
                            <m:d>
                              <m:dPr>
                                <m:begChr m:val="["/>
                                <m:endChr m:val="]"/>
                                <m:ctrlPr>
                                  <a:rPr lang="en-US" sz="1100" i="1">
                                    <a:solidFill>
                                      <a:schemeClr val="tx1"/>
                                    </a:solidFill>
                                    <a:effectLst/>
                                    <a:latin typeface="Cambria Math" panose="02040503050406030204" pitchFamily="18" charset="0"/>
                                    <a:ea typeface="+mn-ea"/>
                                    <a:cs typeface="+mn-cs"/>
                                  </a:rPr>
                                </m:ctrlPr>
                              </m:dPr>
                              <m:e>
                                <m:sSubSup>
                                  <m:sSubSupPr>
                                    <m:ctrlPr>
                                      <a:rPr lang="en-US" sz="110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𝛼</m:t>
                                    </m:r>
                                  </m:e>
                                  <m:sub>
                                    <m:argPr>
                                      <m:argSz m:val="-1"/>
                                    </m:argPr>
                                    <m:r>
                                      <a:rPr lang="en-US" sz="1100" i="1">
                                        <a:solidFill>
                                          <a:schemeClr val="tx1"/>
                                        </a:solidFill>
                                        <a:effectLst/>
                                        <a:latin typeface="Cambria Math" panose="02040503050406030204" pitchFamily="18" charset="0"/>
                                        <a:ea typeface="+mn-ea"/>
                                        <a:cs typeface="+mn-cs"/>
                                      </a:rPr>
                                      <m:t>𝐼</m:t>
                                    </m:r>
                                    <m:r>
                                      <a:rPr lang="en-US" sz="1100" i="1">
                                        <a:solidFill>
                                          <a:schemeClr val="tx1"/>
                                        </a:solidFill>
                                        <a:effectLst/>
                                        <a:latin typeface="Cambria Math" panose="02040503050406030204" pitchFamily="18" charset="0"/>
                                        <a:ea typeface="+mn-ea"/>
                                        <a:cs typeface="+mn-cs"/>
                                      </a:rPr>
                                      <m:t>−2</m:t>
                                    </m:r>
                                  </m:sub>
                                  <m:sup>
                                    <m:argPr>
                                      <m:argSz m:val="-1"/>
                                    </m:argPr>
                                    <m:r>
                                      <a:rPr lang="en-US" sz="1100" i="1">
                                        <a:solidFill>
                                          <a:schemeClr val="tx1"/>
                                        </a:solidFill>
                                        <a:effectLst/>
                                        <a:latin typeface="Cambria Math" panose="02040503050406030204" pitchFamily="18" charset="0"/>
                                        <a:ea typeface="+mn-ea"/>
                                        <a:cs typeface="+mn-cs"/>
                                      </a:rPr>
                                      <m:t>2</m:t>
                                    </m:r>
                                  </m:sup>
                                </m:sSubSup>
                              </m:e>
                            </m:d>
                          </m:e>
                          <m:sup>
                            <m:argPr>
                              <m:argSz m:val="-1"/>
                            </m:argPr>
                            <m:r>
                              <a:rPr lang="en-US" sz="1100" i="1">
                                <a:solidFill>
                                  <a:schemeClr val="tx1"/>
                                </a:solidFill>
                                <a:effectLst/>
                                <a:latin typeface="Cambria Math" panose="02040503050406030204" pitchFamily="18" charset="0"/>
                                <a:ea typeface="+mn-ea"/>
                                <a:cs typeface="+mn-cs"/>
                              </a:rPr>
                              <m:t>2</m:t>
                            </m:r>
                          </m:sup>
                        </m:sSup>
                      </m:num>
                      <m:den>
                        <m:sSubSup>
                          <m:sSubSupPr>
                            <m:ctrlPr>
                              <a:rPr lang="en-US" sz="110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𝛼</m:t>
                            </m:r>
                          </m:e>
                          <m:sub>
                            <m:argPr>
                              <m:argSz m:val="-1"/>
                            </m:argPr>
                            <m:r>
                              <a:rPr lang="en-US" sz="1100" i="1">
                                <a:solidFill>
                                  <a:schemeClr val="tx1"/>
                                </a:solidFill>
                                <a:effectLst/>
                                <a:latin typeface="Cambria Math" panose="02040503050406030204" pitchFamily="18" charset="0"/>
                                <a:ea typeface="+mn-ea"/>
                                <a:cs typeface="+mn-cs"/>
                              </a:rPr>
                              <m:t>𝐼</m:t>
                            </m:r>
                            <m:r>
                              <a:rPr lang="en-US" sz="1100" i="1">
                                <a:solidFill>
                                  <a:schemeClr val="tx1"/>
                                </a:solidFill>
                                <a:effectLst/>
                                <a:latin typeface="Cambria Math" panose="02040503050406030204" pitchFamily="18" charset="0"/>
                                <a:ea typeface="+mn-ea"/>
                                <a:cs typeface="+mn-cs"/>
                              </a:rPr>
                              <m:t>−3</m:t>
                            </m:r>
                          </m:sub>
                          <m:sup>
                            <m:argPr>
                              <m:argSz m:val="-1"/>
                            </m:argPr>
                            <m:r>
                              <a:rPr lang="en-US" sz="1100" i="1">
                                <a:solidFill>
                                  <a:schemeClr val="tx1"/>
                                </a:solidFill>
                                <a:effectLst/>
                                <a:latin typeface="Cambria Math" panose="02040503050406030204" pitchFamily="18" charset="0"/>
                                <a:ea typeface="+mn-ea"/>
                                <a:cs typeface="+mn-cs"/>
                              </a:rPr>
                              <m:t>2</m:t>
                            </m:r>
                          </m:sup>
                        </m:sSubSup>
                      </m:den>
                    </m:f>
                    <m:r>
                      <m:rPr>
                        <m:nor/>
                      </m:rPr>
                      <a:rPr lang="en-US">
                        <a:effectLst/>
                      </a:rPr>
                      <m:t> </m:t>
                    </m:r>
                  </m:oMath>
                </m:oMathPara>
              </a14:m>
              <a:endParaRPr lang="en-US" sz="1100">
                <a:solidFill>
                  <a:schemeClr val="tx1"/>
                </a:solidFill>
              </a:endParaRPr>
            </a:p>
          </xdr:txBody>
        </xdr:sp>
      </mc:Choice>
      <mc:Fallback xmlns="">
        <xdr:sp macro="" textlink="">
          <xdr:nvSpPr>
            <xdr:cNvPr id="16" name="TextBox 15">
              <a:extLst>
                <a:ext uri="{FF2B5EF4-FFF2-40B4-BE49-F238E27FC236}">
                  <a16:creationId xmlns:a16="http://schemas.microsoft.com/office/drawing/2014/main" id="{7B7BA266-1FC8-4647-8465-636199C1DD54}"/>
                </a:ext>
              </a:extLst>
            </xdr:cNvPr>
            <xdr:cNvSpPr txBox="1"/>
          </xdr:nvSpPr>
          <xdr:spPr>
            <a:xfrm>
              <a:off x="2819400" y="13656734"/>
              <a:ext cx="887615" cy="363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mn-lt"/>
                  <a:ea typeface="+mn-ea"/>
                  <a:cs typeface="+mn-cs"/>
                </a:rPr>
                <a:t>𝛼_(𝐼−1)^2=[𝛼_(𝐼−2)^2 ]^2/(𝛼_(𝐼−3)^2 ) </a:t>
              </a:r>
              <a:r>
                <a:rPr lang="en-US" sz="1100" i="0">
                  <a:solidFill>
                    <a:schemeClr val="tx1"/>
                  </a:solidFill>
                  <a:effectLst/>
                  <a:latin typeface="Cambria Math" panose="02040503050406030204" pitchFamily="18" charset="0"/>
                  <a:ea typeface="+mn-ea"/>
                  <a:cs typeface="+mn-cs"/>
                </a:rPr>
                <a:t>"</a:t>
              </a:r>
              <a:r>
                <a:rPr lang="en-US" i="0">
                  <a:effectLst/>
                  <a:latin typeface="Cambria Math" panose="02040503050406030204" pitchFamily="18" charset="0"/>
                </a:rPr>
                <a:t> </a:t>
              </a:r>
              <a:r>
                <a:rPr lang="en-US" i="0">
                  <a:effectLst/>
                </a:rPr>
                <a:t>"</a:t>
              </a:r>
              <a:endParaRPr lang="en-US" sz="1100">
                <a:solidFill>
                  <a:schemeClr val="tx1"/>
                </a:solidFill>
              </a:endParaRPr>
            </a:p>
          </xdr:txBody>
        </xdr:sp>
      </mc:Fallback>
    </mc:AlternateContent>
    <xdr:clientData/>
  </xdr:oneCellAnchor>
  <xdr:oneCellAnchor>
    <xdr:from>
      <xdr:col>1</xdr:col>
      <xdr:colOff>402166</xdr:colOff>
      <xdr:row>76</xdr:row>
      <xdr:rowOff>158750</xdr:rowOff>
    </xdr:from>
    <xdr:ext cx="3538148" cy="174407"/>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E3D5EFB8-138E-204B-BABF-DB61C5D60409}"/>
                </a:ext>
              </a:extLst>
            </xdr:cNvPr>
            <xdr:cNvSpPr txBox="1"/>
          </xdr:nvSpPr>
          <xdr:spPr>
            <a:xfrm>
              <a:off x="1227666" y="15716250"/>
              <a:ext cx="3538148" cy="1744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argPr>
                          <m:argSz m:val="-1"/>
                        </m:argPr>
                        <m:r>
                          <a:rPr lang="en-US" sz="1100" i="1">
                            <a:solidFill>
                              <a:schemeClr val="tx1"/>
                            </a:solidFill>
                            <a:effectLst/>
                            <a:latin typeface="Cambria Math" panose="02040503050406030204" pitchFamily="18" charset="0"/>
                            <a:ea typeface="+mn-ea"/>
                            <a:cs typeface="+mn-cs"/>
                          </a:rPr>
                          <m:t>𝐴𝑌</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Sub>
                    <m:r>
                      <a:rPr lang="en-US" sz="1100" i="1">
                        <a:solidFill>
                          <a:schemeClr val="tx1"/>
                        </a:solidFill>
                        <a:effectLst/>
                        <a:latin typeface="Cambria Math" panose="02040503050406030204" pitchFamily="18" charset="0"/>
                        <a:ea typeface="+mn-ea"/>
                        <a:cs typeface="+mn-cs"/>
                      </a:rPr>
                      <m:t>→</m:t>
                    </m:r>
                    <m:r>
                      <m:rPr>
                        <m:sty m:val="p"/>
                      </m:rPr>
                      <a:rPr lang="en-US" sz="1100">
                        <a:solidFill>
                          <a:schemeClr val="tx1"/>
                        </a:solidFill>
                        <a:effectLst/>
                        <a:latin typeface="Cambria Math" panose="02040503050406030204" pitchFamily="18" charset="0"/>
                        <a:ea typeface="+mn-ea"/>
                        <a:cs typeface="+mn-cs"/>
                      </a:rPr>
                      <m:t>Cumulative</m:t>
                    </m:r>
                    <m:r>
                      <a:rPr lang="en-US" sz="1100">
                        <a:solidFill>
                          <a:schemeClr val="tx1"/>
                        </a:solidFill>
                        <a:effectLst/>
                        <a:latin typeface="Cambria Math" panose="02040503050406030204" pitchFamily="18" charset="0"/>
                        <a:ea typeface="+mn-ea"/>
                        <a:cs typeface="+mn-cs"/>
                      </a:rPr>
                      <m:t> </m:t>
                    </m:r>
                    <m:r>
                      <m:rPr>
                        <m:sty m:val="p"/>
                      </m:rPr>
                      <a:rPr lang="en-US" sz="1100">
                        <a:solidFill>
                          <a:schemeClr val="tx1"/>
                        </a:solidFill>
                        <a:effectLst/>
                        <a:latin typeface="Cambria Math" panose="02040503050406030204" pitchFamily="18" charset="0"/>
                        <a:ea typeface="+mn-ea"/>
                        <a:cs typeface="+mn-cs"/>
                      </a:rPr>
                      <m:t>Losses</m:t>
                    </m:r>
                    <m:r>
                      <a:rPr lang="en-US" sz="1100">
                        <a:solidFill>
                          <a:schemeClr val="tx1"/>
                        </a:solidFill>
                        <a:effectLst/>
                        <a:latin typeface="Cambria Math" panose="02040503050406030204" pitchFamily="18" charset="0"/>
                        <a:ea typeface="+mn-ea"/>
                        <a:cs typeface="+mn-cs"/>
                      </a:rPr>
                      <m:t> </m:t>
                    </m:r>
                    <m:r>
                      <m:rPr>
                        <m:sty m:val="p"/>
                      </m:rPr>
                      <a:rPr lang="en-US" sz="1100">
                        <a:solidFill>
                          <a:schemeClr val="tx1"/>
                        </a:solidFill>
                        <a:effectLst/>
                        <a:latin typeface="Cambria Math" panose="02040503050406030204" pitchFamily="18" charset="0"/>
                        <a:ea typeface="+mn-ea"/>
                        <a:cs typeface="+mn-cs"/>
                      </a:rPr>
                      <m:t>for</m:t>
                    </m:r>
                    <m:r>
                      <a:rPr lang="en-US" sz="1100">
                        <a:solidFill>
                          <a:schemeClr val="tx1"/>
                        </a:solidFill>
                        <a:effectLst/>
                        <a:latin typeface="Cambria Math" panose="02040503050406030204" pitchFamily="18" charset="0"/>
                        <a:ea typeface="+mn-ea"/>
                        <a:cs typeface="+mn-cs"/>
                      </a:rPr>
                      <m:t> </m:t>
                    </m:r>
                    <m:r>
                      <m:rPr>
                        <m:sty m:val="p"/>
                      </m:rPr>
                      <a:rPr lang="en-US" sz="1100">
                        <a:solidFill>
                          <a:schemeClr val="tx1"/>
                        </a:solidFill>
                        <a:effectLst/>
                        <a:latin typeface="Cambria Math" panose="02040503050406030204" pitchFamily="18" charset="0"/>
                        <a:ea typeface="+mn-ea"/>
                        <a:cs typeface="+mn-cs"/>
                      </a:rPr>
                      <m:t>accident</m:t>
                    </m:r>
                    <m:r>
                      <a:rPr lang="en-US" sz="1100">
                        <a:solidFill>
                          <a:schemeClr val="tx1"/>
                        </a:solidFill>
                        <a:effectLst/>
                        <a:latin typeface="Cambria Math" panose="02040503050406030204" pitchFamily="18" charset="0"/>
                        <a:ea typeface="+mn-ea"/>
                        <a:cs typeface="+mn-cs"/>
                      </a:rPr>
                      <m:t> </m:t>
                    </m:r>
                    <m:r>
                      <m:rPr>
                        <m:sty m:val="p"/>
                      </m:rPr>
                      <a:rPr lang="en-US" sz="1100">
                        <a:solidFill>
                          <a:schemeClr val="tx1"/>
                        </a:solidFill>
                        <a:effectLst/>
                        <a:latin typeface="Cambria Math" panose="02040503050406030204" pitchFamily="18" charset="0"/>
                        <a:ea typeface="+mn-ea"/>
                        <a:cs typeface="+mn-cs"/>
                      </a:rPr>
                      <m:t>year</m:t>
                    </m:r>
                    <m:r>
                      <a:rPr lang="en-US" sz="1100">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𝐴𝑌</m:t>
                    </m:r>
                    <m:r>
                      <a:rPr lang="en-US" sz="1100" i="1">
                        <a:solidFill>
                          <a:schemeClr val="tx1"/>
                        </a:solidFill>
                        <a:effectLst/>
                        <a:latin typeface="Cambria Math" panose="02040503050406030204" pitchFamily="18" charset="0"/>
                        <a:ea typeface="+mn-ea"/>
                        <a:cs typeface="+mn-cs"/>
                      </a:rPr>
                      <m:t> </m:t>
                    </m:r>
                    <m:r>
                      <m:rPr>
                        <m:sty m:val="p"/>
                      </m:rPr>
                      <a:rPr lang="en-US" sz="1100">
                        <a:solidFill>
                          <a:schemeClr val="tx1"/>
                        </a:solidFill>
                        <a:effectLst/>
                        <a:latin typeface="Cambria Math" panose="02040503050406030204" pitchFamily="18" charset="0"/>
                        <a:ea typeface="+mn-ea"/>
                        <a:cs typeface="+mn-cs"/>
                      </a:rPr>
                      <m:t>at</m:t>
                    </m:r>
                    <m:r>
                      <a:rPr lang="en-US" sz="1100">
                        <a:solidFill>
                          <a:schemeClr val="tx1"/>
                        </a:solidFill>
                        <a:effectLst/>
                        <a:latin typeface="Cambria Math" panose="02040503050406030204" pitchFamily="18" charset="0"/>
                        <a:ea typeface="+mn-ea"/>
                        <a:cs typeface="+mn-cs"/>
                      </a:rPr>
                      <m:t> </m:t>
                    </m:r>
                    <m:r>
                      <m:rPr>
                        <m:sty m:val="p"/>
                      </m:rPr>
                      <a:rPr lang="en-US" sz="1100">
                        <a:solidFill>
                          <a:schemeClr val="tx1"/>
                        </a:solidFill>
                        <a:effectLst/>
                        <a:latin typeface="Cambria Math" panose="02040503050406030204" pitchFamily="18" charset="0"/>
                        <a:ea typeface="+mn-ea"/>
                        <a:cs typeface="+mn-cs"/>
                      </a:rPr>
                      <m:t>period</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𝑘</m:t>
                    </m:r>
                  </m:oMath>
                </m:oMathPara>
              </a14:m>
              <a:endParaRPr lang="en-US" sz="1100">
                <a:solidFill>
                  <a:schemeClr val="tx1"/>
                </a:solidFill>
                <a:effectLst/>
                <a:latin typeface="+mn-lt"/>
                <a:ea typeface="+mn-ea"/>
                <a:cs typeface="+mn-cs"/>
              </a:endParaRPr>
            </a:p>
          </xdr:txBody>
        </xdr:sp>
      </mc:Choice>
      <mc:Fallback xmlns="">
        <xdr:sp macro="" textlink="">
          <xdr:nvSpPr>
            <xdr:cNvPr id="17" name="TextBox 16">
              <a:extLst>
                <a:ext uri="{FF2B5EF4-FFF2-40B4-BE49-F238E27FC236}">
                  <a16:creationId xmlns:a16="http://schemas.microsoft.com/office/drawing/2014/main" id="{E3D5EFB8-138E-204B-BABF-DB61C5D60409}"/>
                </a:ext>
              </a:extLst>
            </xdr:cNvPr>
            <xdr:cNvSpPr txBox="1"/>
          </xdr:nvSpPr>
          <xdr:spPr>
            <a:xfrm>
              <a:off x="1227666" y="15716250"/>
              <a:ext cx="3538148" cy="1744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𝐶_(𝐴𝑌,𝑘)→Cumulative Losses for accident year 𝐴𝑌 at period 𝑘</a:t>
              </a:r>
              <a:endParaRPr lang="en-US" sz="1100">
                <a:solidFill>
                  <a:schemeClr val="tx1"/>
                </a:solidFill>
                <a:effectLst/>
                <a:latin typeface="+mn-lt"/>
                <a:ea typeface="+mn-ea"/>
                <a:cs typeface="+mn-cs"/>
              </a:endParaRPr>
            </a:p>
          </xdr:txBody>
        </xdr:sp>
      </mc:Fallback>
    </mc:AlternateContent>
    <xdr:clientData/>
  </xdr:oneCellAnchor>
  <xdr:oneCellAnchor>
    <xdr:from>
      <xdr:col>1</xdr:col>
      <xdr:colOff>380999</xdr:colOff>
      <xdr:row>78</xdr:row>
      <xdr:rowOff>63500</xdr:rowOff>
    </xdr:from>
    <xdr:ext cx="3762119" cy="183576"/>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B44D18CF-3043-7A48-84D0-BE942C86B980}"/>
                </a:ext>
              </a:extLst>
            </xdr:cNvPr>
            <xdr:cNvSpPr txBox="1"/>
          </xdr:nvSpPr>
          <xdr:spPr>
            <a:xfrm>
              <a:off x="1206499" y="16023167"/>
              <a:ext cx="3762119" cy="1835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acc>
                      <m:accPr>
                        <m:chr m:val="̂"/>
                        <m:ctrlPr>
                          <a:rPr lang="en-US" sz="1100" i="1">
                            <a:solidFill>
                              <a:schemeClr val="tx1"/>
                            </a:solidFill>
                            <a:effectLst/>
                            <a:latin typeface="Cambria Math" panose="02040503050406030204" pitchFamily="18" charset="0"/>
                            <a:ea typeface="+mn-ea"/>
                            <a:cs typeface="+mn-cs"/>
                          </a:rPr>
                        </m:ctrlPr>
                      </m:acc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argPr>
                              <m:argSz m:val="-1"/>
                            </m:argPr>
                            <m:r>
                              <a:rPr lang="en-US" sz="1100" i="1">
                                <a:solidFill>
                                  <a:schemeClr val="tx1"/>
                                </a:solidFill>
                                <a:effectLst/>
                                <a:latin typeface="Cambria Math" panose="02040503050406030204" pitchFamily="18" charset="0"/>
                                <a:ea typeface="+mn-ea"/>
                                <a:cs typeface="+mn-cs"/>
                              </a:rPr>
                              <m:t>𝐴𝑌</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Sub>
                      </m:e>
                    </m:acc>
                    <m:r>
                      <a:rPr lang="en-US" sz="1100" i="1">
                        <a:solidFill>
                          <a:schemeClr val="tx1"/>
                        </a:solidFill>
                        <a:effectLst/>
                        <a:latin typeface="Cambria Math" panose="02040503050406030204" pitchFamily="18" charset="0"/>
                        <a:ea typeface="+mn-ea"/>
                        <a:cs typeface="+mn-cs"/>
                      </a:rPr>
                      <m:t>→</m:t>
                    </m:r>
                    <m:r>
                      <m:rPr>
                        <m:sty m:val="p"/>
                      </m:rPr>
                      <a:rPr lang="en-US" sz="1100" i="0">
                        <a:solidFill>
                          <a:schemeClr val="tx1"/>
                        </a:solidFill>
                        <a:effectLst/>
                        <a:latin typeface="Cambria Math" panose="02040503050406030204" pitchFamily="18" charset="0"/>
                        <a:ea typeface="+mn-ea"/>
                        <a:cs typeface="+mn-cs"/>
                      </a:rPr>
                      <m:t>E</m:t>
                    </m:r>
                    <m:r>
                      <m:rPr>
                        <m:sty m:val="p"/>
                      </m:rPr>
                      <a:rPr lang="en-US" sz="1100">
                        <a:solidFill>
                          <a:schemeClr val="tx1"/>
                        </a:solidFill>
                        <a:effectLst/>
                        <a:latin typeface="Cambria Math" panose="02040503050406030204" pitchFamily="18" charset="0"/>
                        <a:ea typeface="+mn-ea"/>
                        <a:cs typeface="+mn-cs"/>
                      </a:rPr>
                      <m:t>stimated</m:t>
                    </m:r>
                    <m:r>
                      <a:rPr lang="en-US" sz="1100">
                        <a:solidFill>
                          <a:schemeClr val="tx1"/>
                        </a:solidFill>
                        <a:effectLst/>
                        <a:latin typeface="Cambria Math" panose="02040503050406030204" pitchFamily="18" charset="0"/>
                        <a:ea typeface="+mn-ea"/>
                        <a:cs typeface="+mn-cs"/>
                      </a:rPr>
                      <m:t> </m:t>
                    </m:r>
                    <m:r>
                      <m:rPr>
                        <m:sty m:val="p"/>
                      </m:rPr>
                      <a:rPr lang="en-US" sz="1100">
                        <a:solidFill>
                          <a:schemeClr val="tx1"/>
                        </a:solidFill>
                        <a:effectLst/>
                        <a:latin typeface="Cambria Math" panose="02040503050406030204" pitchFamily="18" charset="0"/>
                        <a:ea typeface="+mn-ea"/>
                        <a:cs typeface="+mn-cs"/>
                      </a:rPr>
                      <m:t>cumulative</m:t>
                    </m:r>
                    <m:r>
                      <a:rPr lang="en-US" sz="1100">
                        <a:solidFill>
                          <a:schemeClr val="tx1"/>
                        </a:solidFill>
                        <a:effectLst/>
                        <a:latin typeface="Cambria Math" panose="02040503050406030204" pitchFamily="18" charset="0"/>
                        <a:ea typeface="+mn-ea"/>
                        <a:cs typeface="+mn-cs"/>
                      </a:rPr>
                      <m:t> </m:t>
                    </m:r>
                    <m:r>
                      <m:rPr>
                        <m:sty m:val="p"/>
                      </m:rPr>
                      <a:rPr lang="en-US" sz="1100">
                        <a:solidFill>
                          <a:schemeClr val="tx1"/>
                        </a:solidFill>
                        <a:effectLst/>
                        <a:latin typeface="Cambria Math" panose="02040503050406030204" pitchFamily="18" charset="0"/>
                        <a:ea typeface="+mn-ea"/>
                        <a:cs typeface="+mn-cs"/>
                      </a:rPr>
                      <m:t>losses</m:t>
                    </m:r>
                    <m:r>
                      <a:rPr lang="en-US" sz="1100">
                        <a:solidFill>
                          <a:schemeClr val="tx1"/>
                        </a:solidFill>
                        <a:effectLst/>
                        <a:latin typeface="Cambria Math" panose="02040503050406030204" pitchFamily="18" charset="0"/>
                        <a:ea typeface="+mn-ea"/>
                        <a:cs typeface="+mn-cs"/>
                      </a:rPr>
                      <m:t> </m:t>
                    </m:r>
                    <m:r>
                      <m:rPr>
                        <m:sty m:val="p"/>
                      </m:rPr>
                      <a:rPr lang="en-US" sz="1100">
                        <a:solidFill>
                          <a:schemeClr val="tx1"/>
                        </a:solidFill>
                        <a:effectLst/>
                        <a:latin typeface="Cambria Math" panose="02040503050406030204" pitchFamily="18" charset="0"/>
                        <a:ea typeface="+mn-ea"/>
                        <a:cs typeface="+mn-cs"/>
                      </a:rPr>
                      <m:t>from</m:t>
                    </m:r>
                    <m:r>
                      <a:rPr lang="en-US" sz="1100">
                        <a:solidFill>
                          <a:schemeClr val="tx1"/>
                        </a:solidFill>
                        <a:effectLst/>
                        <a:latin typeface="Cambria Math" panose="02040503050406030204" pitchFamily="18" charset="0"/>
                        <a:ea typeface="+mn-ea"/>
                        <a:cs typeface="+mn-cs"/>
                      </a:rPr>
                      <m:t> </m:t>
                    </m:r>
                    <m:r>
                      <m:rPr>
                        <m:sty m:val="p"/>
                      </m:rPr>
                      <a:rPr lang="en-US" sz="1100">
                        <a:solidFill>
                          <a:schemeClr val="tx1"/>
                        </a:solidFill>
                        <a:effectLst/>
                        <a:latin typeface="Cambria Math" panose="02040503050406030204" pitchFamily="18" charset="0"/>
                        <a:ea typeface="+mn-ea"/>
                        <a:cs typeface="+mn-cs"/>
                      </a:rPr>
                      <m:t>the</m:t>
                    </m:r>
                    <m:r>
                      <a:rPr lang="en-US" sz="1100">
                        <a:solidFill>
                          <a:schemeClr val="tx1"/>
                        </a:solidFill>
                        <a:effectLst/>
                        <a:latin typeface="Cambria Math" panose="02040503050406030204" pitchFamily="18" charset="0"/>
                        <a:ea typeface="+mn-ea"/>
                        <a:cs typeface="+mn-cs"/>
                      </a:rPr>
                      <m:t> </m:t>
                    </m:r>
                    <m:r>
                      <m:rPr>
                        <m:sty m:val="p"/>
                      </m:rPr>
                      <a:rPr lang="en-US" sz="1100">
                        <a:solidFill>
                          <a:schemeClr val="tx1"/>
                        </a:solidFill>
                        <a:effectLst/>
                        <a:latin typeface="Cambria Math" panose="02040503050406030204" pitchFamily="18" charset="0"/>
                        <a:ea typeface="+mn-ea"/>
                        <a:cs typeface="+mn-cs"/>
                      </a:rPr>
                      <m:t>squared</m:t>
                    </m:r>
                    <m:r>
                      <a:rPr lang="en-US" sz="1100">
                        <a:solidFill>
                          <a:schemeClr val="tx1"/>
                        </a:solidFill>
                        <a:effectLst/>
                        <a:latin typeface="Cambria Math" panose="02040503050406030204" pitchFamily="18" charset="0"/>
                        <a:ea typeface="+mn-ea"/>
                        <a:cs typeface="+mn-cs"/>
                      </a:rPr>
                      <m:t> </m:t>
                    </m:r>
                    <m:r>
                      <m:rPr>
                        <m:sty m:val="p"/>
                      </m:rPr>
                      <a:rPr lang="en-US" sz="1100">
                        <a:solidFill>
                          <a:schemeClr val="tx1"/>
                        </a:solidFill>
                        <a:effectLst/>
                        <a:latin typeface="Cambria Math" panose="02040503050406030204" pitchFamily="18" charset="0"/>
                        <a:ea typeface="+mn-ea"/>
                        <a:cs typeface="+mn-cs"/>
                      </a:rPr>
                      <m:t>triangle</m:t>
                    </m:r>
                  </m:oMath>
                </m:oMathPara>
              </a14:m>
              <a:endParaRPr lang="en-US" sz="1100">
                <a:solidFill>
                  <a:schemeClr val="tx1"/>
                </a:solidFill>
                <a:effectLst/>
                <a:latin typeface="+mn-lt"/>
                <a:ea typeface="+mn-ea"/>
                <a:cs typeface="+mn-cs"/>
              </a:endParaRPr>
            </a:p>
          </xdr:txBody>
        </xdr:sp>
      </mc:Choice>
      <mc:Fallback xmlns="">
        <xdr:sp macro="" textlink="">
          <xdr:nvSpPr>
            <xdr:cNvPr id="18" name="TextBox 17">
              <a:extLst>
                <a:ext uri="{FF2B5EF4-FFF2-40B4-BE49-F238E27FC236}">
                  <a16:creationId xmlns:a16="http://schemas.microsoft.com/office/drawing/2014/main" id="{B44D18CF-3043-7A48-84D0-BE942C86B980}"/>
                </a:ext>
              </a:extLst>
            </xdr:cNvPr>
            <xdr:cNvSpPr txBox="1"/>
          </xdr:nvSpPr>
          <xdr:spPr>
            <a:xfrm>
              <a:off x="1206499" y="16023167"/>
              <a:ext cx="3762119" cy="1835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(𝐶_(𝐴𝑌,𝑘) ) ̂→Estimated cumulative losses from the squared triangle</a:t>
              </a:r>
              <a:endParaRPr lang="en-US" sz="1100">
                <a:solidFill>
                  <a:schemeClr val="tx1"/>
                </a:solidFill>
                <a:effectLst/>
                <a:latin typeface="+mn-lt"/>
                <a:ea typeface="+mn-ea"/>
                <a:cs typeface="+mn-cs"/>
              </a:endParaRPr>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xdr:from>
      <xdr:col>2</xdr:col>
      <xdr:colOff>0</xdr:colOff>
      <xdr:row>15</xdr:row>
      <xdr:rowOff>0</xdr:rowOff>
    </xdr:from>
    <xdr:to>
      <xdr:col>2</xdr:col>
      <xdr:colOff>190500</xdr:colOff>
      <xdr:row>15</xdr:row>
      <xdr:rowOff>0</xdr:rowOff>
    </xdr:to>
    <xdr:pic>
      <xdr:nvPicPr>
        <xdr:cNvPr id="5124" name="Picture 4">
          <a:extLst>
            <a:ext uri="{FF2B5EF4-FFF2-40B4-BE49-F238E27FC236}">
              <a16:creationId xmlns:a16="http://schemas.microsoft.com/office/drawing/2014/main" id="{00000000-0008-0000-0400-00000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3124200"/>
          <a:ext cx="1905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20</xdr:row>
      <xdr:rowOff>0</xdr:rowOff>
    </xdr:from>
    <xdr:to>
      <xdr:col>2</xdr:col>
      <xdr:colOff>190500</xdr:colOff>
      <xdr:row>20</xdr:row>
      <xdr:rowOff>0</xdr:rowOff>
    </xdr:to>
    <xdr:pic>
      <xdr:nvPicPr>
        <xdr:cNvPr id="3" name="Picture 4">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0769" y="3155462"/>
          <a:ext cx="1905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359833</xdr:colOff>
      <xdr:row>46</xdr:row>
      <xdr:rowOff>169334</xdr:rowOff>
    </xdr:from>
    <xdr:to>
      <xdr:col>3</xdr:col>
      <xdr:colOff>116416</xdr:colOff>
      <xdr:row>49</xdr:row>
      <xdr:rowOff>127648</xdr:rowOff>
    </xdr:to>
    <mc:AlternateContent xmlns:mc="http://schemas.openxmlformats.org/markup-compatibility/2006">
      <mc:Choice xmlns:a14="http://schemas.microsoft.com/office/drawing/2010/main" Requires="a14">
        <xdr:sp macro="" textlink="">
          <xdr:nvSpPr>
            <xdr:cNvPr id="6" name="TextBox 2">
              <a:extLst>
                <a:ext uri="{FF2B5EF4-FFF2-40B4-BE49-F238E27FC236}">
                  <a16:creationId xmlns:a16="http://schemas.microsoft.com/office/drawing/2014/main" id="{D31B91C3-E188-E248-A146-F56D56B6F408}"/>
                </a:ext>
              </a:extLst>
            </xdr:cNvPr>
            <xdr:cNvSpPr txBox="1"/>
          </xdr:nvSpPr>
          <xdr:spPr>
            <a:xfrm>
              <a:off x="1185333" y="9704917"/>
              <a:ext cx="1460500" cy="56156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𝑈𝑙𝑡</m:t>
                        </m:r>
                      </m:e>
                      <m:sub>
                        <m:argPr>
                          <m:argSz m:val="-1"/>
                        </m:argPr>
                        <m:r>
                          <a:rPr lang="en-US" sz="1100" i="1">
                            <a:solidFill>
                              <a:schemeClr val="tx1"/>
                            </a:solidFill>
                            <a:effectLst/>
                            <a:latin typeface="Cambria Math" panose="02040503050406030204" pitchFamily="18" charset="0"/>
                            <a:ea typeface="+mn-ea"/>
                            <a:cs typeface="+mn-cs"/>
                          </a:rPr>
                          <m:t>𝑖</m:t>
                        </m:r>
                      </m:sub>
                    </m:sSub>
                    <m:r>
                      <a:rPr lang="en-US" sz="1100" i="1">
                        <a:solidFill>
                          <a:schemeClr val="tx1"/>
                        </a:solidFill>
                        <a:effectLst/>
                        <a:latin typeface="Cambria Math" panose="02040503050406030204" pitchFamily="18" charset="0"/>
                        <a:ea typeface="+mn-ea"/>
                        <a:cs typeface="+mn-cs"/>
                      </a:rPr>
                      <m:t>×</m:t>
                    </m:r>
                    <m:nary>
                      <m:naryPr>
                        <m:chr m:val="∑"/>
                        <m:limLoc m:val="undOvr"/>
                        <m:subHide m:val="on"/>
                        <m:ctrlPr>
                          <a:rPr lang="en-US" sz="1100" i="1">
                            <a:solidFill>
                              <a:schemeClr val="tx1"/>
                            </a:solidFill>
                            <a:effectLst/>
                            <a:latin typeface="Cambria Math" panose="02040503050406030204" pitchFamily="18" charset="0"/>
                            <a:ea typeface="+mn-ea"/>
                            <a:cs typeface="+mn-cs"/>
                          </a:rPr>
                        </m:ctrlPr>
                      </m:naryPr>
                      <m:sub/>
                      <m:sup>
                        <m:argPr>
                          <m:argSz m:val="-2"/>
                        </m:argPr>
                        <m:r>
                          <a:rPr lang="en-US" sz="1100" i="1">
                            <a:solidFill>
                              <a:schemeClr val="tx1"/>
                            </a:solidFill>
                            <a:effectLst/>
                            <a:latin typeface="Cambria Math" panose="02040503050406030204" pitchFamily="18" charset="0"/>
                            <a:ea typeface="+mn-ea"/>
                            <a:cs typeface="+mn-cs"/>
                          </a:rPr>
                          <m:t>𝐴𝑌𝑠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𝑎𝑓𝑡𝑒𝑟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𝐴𝑌</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m:t>
                        </m:r>
                      </m:sup>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𝑈𝑙𝑡</m:t>
                            </m:r>
                          </m:e>
                          <m:sub>
                            <m:argPr>
                              <m:argSz m:val="-2"/>
                            </m:argPr>
                            <m:r>
                              <a:rPr lang="en-US" sz="1100" i="1">
                                <a:solidFill>
                                  <a:schemeClr val="tx1"/>
                                </a:solidFill>
                                <a:effectLst/>
                                <a:latin typeface="Cambria Math" panose="02040503050406030204" pitchFamily="18" charset="0"/>
                                <a:ea typeface="+mn-ea"/>
                                <a:cs typeface="+mn-cs"/>
                              </a:rPr>
                              <m:t>𝐴𝑌</m:t>
                            </m:r>
                          </m:sub>
                        </m:sSub>
                      </m:e>
                    </m:nary>
                  </m:oMath>
                </m:oMathPara>
              </a14:m>
              <a:endParaRPr lang="en-US" sz="1100">
                <a:solidFill>
                  <a:schemeClr val="tx1"/>
                </a:solidFill>
                <a:effectLst/>
                <a:latin typeface="+mn-lt"/>
                <a:ea typeface="+mn-ea"/>
                <a:cs typeface="+mn-cs"/>
              </a:endParaRPr>
            </a:p>
          </xdr:txBody>
        </xdr:sp>
      </mc:Choice>
      <mc:Fallback>
        <xdr:sp macro="" textlink="">
          <xdr:nvSpPr>
            <xdr:cNvPr id="6" name="TextBox 2">
              <a:extLst>
                <a:ext uri="{FF2B5EF4-FFF2-40B4-BE49-F238E27FC236}">
                  <a16:creationId xmlns:a16="http://schemas.microsoft.com/office/drawing/2014/main" id="{D31B91C3-E188-E248-A146-F56D56B6F408}"/>
                </a:ext>
              </a:extLst>
            </xdr:cNvPr>
            <xdr:cNvSpPr txBox="1"/>
          </xdr:nvSpPr>
          <xdr:spPr>
            <a:xfrm>
              <a:off x="1185333" y="9704917"/>
              <a:ext cx="1460500" cy="56156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Cambria Math" panose="02040503050406030204" pitchFamily="18" charset="0"/>
                  <a:ea typeface="+mn-ea"/>
                  <a:cs typeface="+mn-cs"/>
                </a:rPr>
                <a:t>〖𝑈𝑙𝑡〗_𝑖×∑1^(𝐴𝑌𝑠 𝑎𝑓𝑡𝑒𝑟 𝐴𝑌 𝑖)▒〖𝑈𝑙𝑡〗_𝐴𝑌 </a:t>
              </a:r>
              <a:endParaRPr lang="en-US" sz="1100">
                <a:solidFill>
                  <a:schemeClr val="tx1"/>
                </a:solidFill>
                <a:effectLst/>
                <a:latin typeface="+mn-lt"/>
                <a:ea typeface="+mn-ea"/>
                <a:cs typeface="+mn-cs"/>
              </a:endParaRPr>
            </a:p>
          </xdr:txBody>
        </xdr:sp>
      </mc:Fallback>
    </mc:AlternateContent>
    <xdr:clientData/>
  </xdr:twoCellAnchor>
  <xdr:twoCellAnchor>
    <xdr:from>
      <xdr:col>1</xdr:col>
      <xdr:colOff>412749</xdr:colOff>
      <xdr:row>60</xdr:row>
      <xdr:rowOff>116417</xdr:rowOff>
    </xdr:from>
    <xdr:to>
      <xdr:col>3</xdr:col>
      <xdr:colOff>402165</xdr:colOff>
      <xdr:row>62</xdr:row>
      <xdr:rowOff>171363</xdr:rowOff>
    </xdr:to>
    <mc:AlternateContent xmlns:mc="http://schemas.openxmlformats.org/markup-compatibility/2006" xmlns:a14="http://schemas.microsoft.com/office/drawing/2010/main">
      <mc:Choice Requires="a14">
        <xdr:sp macro="" textlink="">
          <xdr:nvSpPr>
            <xdr:cNvPr id="8" name="TextBox 2">
              <a:extLst>
                <a:ext uri="{FF2B5EF4-FFF2-40B4-BE49-F238E27FC236}">
                  <a16:creationId xmlns:a16="http://schemas.microsoft.com/office/drawing/2014/main" id="{DE18AD3B-B6BB-C244-A209-39AE2750F6E8}"/>
                </a:ext>
              </a:extLst>
            </xdr:cNvPr>
            <xdr:cNvSpPr txBox="1"/>
          </xdr:nvSpPr>
          <xdr:spPr>
            <a:xfrm>
              <a:off x="1238249" y="12467167"/>
              <a:ext cx="1693333" cy="45711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lang="en-US" sz="1100" i="1">
                            <a:solidFill>
                              <a:schemeClr val="tx1"/>
                            </a:solidFill>
                            <a:effectLst/>
                            <a:latin typeface="Cambria Math" panose="02040503050406030204" pitchFamily="18" charset="0"/>
                            <a:ea typeface="+mn-ea"/>
                            <a:cs typeface="+mn-cs"/>
                          </a:rPr>
                        </m:ctrlPr>
                      </m:fPr>
                      <m:num>
                        <m:sSubSup>
                          <m:sSubSupPr>
                            <m:ctrlPr>
                              <a:rPr lang="en-US" sz="110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2</m:t>
                            </m:r>
                            <m:r>
                              <a:rPr lang="en-US" sz="1100" i="1">
                                <a:solidFill>
                                  <a:schemeClr val="tx1"/>
                                </a:solidFill>
                                <a:effectLst/>
                                <a:latin typeface="Cambria Math" panose="02040503050406030204" pitchFamily="18" charset="0"/>
                                <a:ea typeface="+mn-ea"/>
                                <a:cs typeface="+mn-cs"/>
                              </a:rPr>
                              <m:t>𝛼</m:t>
                            </m:r>
                          </m:e>
                          <m:sub>
                            <m:argPr>
                              <m:argSz m:val="-1"/>
                            </m:argPr>
                            <m:r>
                              <a:rPr lang="en-US" sz="1100" i="1">
                                <a:solidFill>
                                  <a:schemeClr val="tx1"/>
                                </a:solidFill>
                                <a:effectLst/>
                                <a:latin typeface="Cambria Math" panose="02040503050406030204" pitchFamily="18" charset="0"/>
                                <a:ea typeface="+mn-ea"/>
                                <a:cs typeface="+mn-cs"/>
                              </a:rPr>
                              <m:t>𝑘</m:t>
                            </m:r>
                          </m:sub>
                          <m:sup>
                            <m:argPr>
                              <m:argSz m:val="-1"/>
                            </m:argPr>
                            <m:r>
                              <a:rPr lang="en-US" sz="1100" i="1">
                                <a:solidFill>
                                  <a:schemeClr val="tx1"/>
                                </a:solidFill>
                                <a:effectLst/>
                                <a:latin typeface="Cambria Math" panose="02040503050406030204" pitchFamily="18" charset="0"/>
                                <a:ea typeface="+mn-ea"/>
                                <a:cs typeface="+mn-cs"/>
                              </a:rPr>
                              <m:t>2</m:t>
                            </m:r>
                          </m:sup>
                        </m:sSubSup>
                        <m:r>
                          <a:rPr lang="en-US" sz="1100" i="1">
                            <a:solidFill>
                              <a:schemeClr val="tx1"/>
                            </a:solidFill>
                            <a:effectLst/>
                            <a:latin typeface="Cambria Math" panose="02040503050406030204" pitchFamily="18" charset="0"/>
                            <a:ea typeface="+mn-ea"/>
                            <a:cs typeface="+mn-cs"/>
                          </a:rPr>
                          <m:t>/</m:t>
                        </m:r>
                        <m:sSubSup>
                          <m:sSubSupPr>
                            <m:ctrlPr>
                              <a:rPr lang="en-US" sz="110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𝐿𝐷𝐾</m:t>
                            </m:r>
                          </m:e>
                          <m:sub>
                            <m:argPr>
                              <m:argSz m:val="-1"/>
                            </m:argPr>
                            <m:r>
                              <a:rPr lang="en-US" sz="1100" i="1">
                                <a:solidFill>
                                  <a:schemeClr val="tx1"/>
                                </a:solidFill>
                                <a:effectLst/>
                                <a:latin typeface="Cambria Math" panose="02040503050406030204" pitchFamily="18" charset="0"/>
                                <a:ea typeface="+mn-ea"/>
                                <a:cs typeface="+mn-cs"/>
                              </a:rPr>
                              <m:t>𝑘</m:t>
                            </m:r>
                          </m:sub>
                          <m:sup>
                            <m:argPr>
                              <m:argSz m:val="-1"/>
                            </m:argPr>
                            <m:r>
                              <a:rPr lang="en-US" sz="1100" i="1">
                                <a:solidFill>
                                  <a:schemeClr val="tx1"/>
                                </a:solidFill>
                                <a:effectLst/>
                                <a:latin typeface="Cambria Math" panose="02040503050406030204" pitchFamily="18" charset="0"/>
                                <a:ea typeface="+mn-ea"/>
                                <a:cs typeface="+mn-cs"/>
                              </a:rPr>
                              <m:t>2</m:t>
                            </m:r>
                          </m:sup>
                        </m:sSubSup>
                      </m:num>
                      <m:den>
                        <m:nary>
                          <m:naryPr>
                            <m:chr m:val="∑"/>
                            <m:limLoc m:val="undOvr"/>
                            <m:subHide m:val="on"/>
                            <m:ctrlPr>
                              <a:rPr lang="en-US" sz="1100" i="1">
                                <a:solidFill>
                                  <a:schemeClr val="tx1"/>
                                </a:solidFill>
                                <a:effectLst/>
                                <a:latin typeface="Cambria Math" panose="02040503050406030204" pitchFamily="18" charset="0"/>
                                <a:ea typeface="+mn-ea"/>
                                <a:cs typeface="+mn-cs"/>
                              </a:rPr>
                            </m:ctrlPr>
                          </m:naryPr>
                          <m:sub/>
                          <m:sup>
                            <m:argPr>
                              <m:argSz m:val="-1"/>
                            </m:argPr>
                            <m:r>
                              <a:rPr lang="en-US" sz="1100" i="1">
                                <a:solidFill>
                                  <a:schemeClr val="tx1"/>
                                </a:solidFill>
                                <a:effectLst/>
                                <a:latin typeface="Cambria Math" panose="02040503050406030204" pitchFamily="18" charset="0"/>
                                <a:ea typeface="+mn-ea"/>
                                <a:cs typeface="+mn-cs"/>
                              </a:rPr>
                              <m:t>𝐴𝑌𝑠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𝑏𝑒𝑓𝑜𝑟𝑒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𝑐𝑢𝑟𝑟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𝑑𝑖𝑎𝑔𝑜𝑛𝑎𝑙</m:t>
                            </m:r>
                          </m:sup>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argPr>
                                  <m:argSz m:val="-1"/>
                                </m:argPr>
                                <m:r>
                                  <a:rPr lang="en-US" sz="1100" i="1">
                                    <a:solidFill>
                                      <a:schemeClr val="tx1"/>
                                    </a:solidFill>
                                    <a:effectLst/>
                                    <a:latin typeface="Cambria Math" panose="02040503050406030204" pitchFamily="18" charset="0"/>
                                    <a:ea typeface="+mn-ea"/>
                                    <a:cs typeface="+mn-cs"/>
                                  </a:rPr>
                                  <m:t>𝐴𝑌</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Sub>
                          </m:e>
                        </m:nary>
                      </m:den>
                    </m:f>
                  </m:oMath>
                </m:oMathPara>
              </a14:m>
              <a:endParaRPr lang="en-US" sz="1100">
                <a:solidFill>
                  <a:schemeClr val="tx1"/>
                </a:solidFill>
                <a:effectLst/>
                <a:latin typeface="+mn-lt"/>
                <a:ea typeface="+mn-ea"/>
                <a:cs typeface="+mn-cs"/>
              </a:endParaRPr>
            </a:p>
          </xdr:txBody>
        </xdr:sp>
      </mc:Choice>
      <mc:Fallback xmlns="">
        <xdr:sp macro="" textlink="">
          <xdr:nvSpPr>
            <xdr:cNvPr id="8" name="TextBox 2">
              <a:extLst>
                <a:ext uri="{FF2B5EF4-FFF2-40B4-BE49-F238E27FC236}">
                  <a16:creationId xmlns:a16="http://schemas.microsoft.com/office/drawing/2014/main" id="{DE18AD3B-B6BB-C244-A209-39AE2750F6E8}"/>
                </a:ext>
              </a:extLst>
            </xdr:cNvPr>
            <xdr:cNvSpPr txBox="1"/>
          </xdr:nvSpPr>
          <xdr:spPr>
            <a:xfrm>
              <a:off x="1238249" y="12467167"/>
              <a:ext cx="1693333" cy="45711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Cambria Math" panose="02040503050406030204" pitchFamily="18" charset="0"/>
                  <a:ea typeface="+mn-ea"/>
                  <a:cs typeface="+mn-cs"/>
                </a:rPr>
                <a:t>(〖2𝛼〗_𝑘^2/〖𝐿𝐷𝐾〗_𝑘^2)/(∑1^(𝐴𝑌𝑠 𝑏𝑒𝑓𝑜𝑟𝑒 𝑐𝑢𝑟𝑟. 𝑑𝑖𝑎𝑔𝑜𝑛𝑎𝑙)▒𝐶_(𝐴𝑌,𝑘) )</a:t>
              </a:r>
              <a:endParaRPr lang="en-US" sz="1100">
                <a:solidFill>
                  <a:schemeClr val="tx1"/>
                </a:solidFill>
                <a:effectLst/>
                <a:latin typeface="+mn-lt"/>
                <a:ea typeface="+mn-ea"/>
                <a:cs typeface="+mn-cs"/>
              </a:endParaRPr>
            </a:p>
          </xdr:txBody>
        </xdr:sp>
      </mc:Fallback>
    </mc:AlternateContent>
    <xdr:clientData/>
  </xdr:twoCellAnchor>
  <xdr:twoCellAnchor>
    <xdr:from>
      <xdr:col>1</xdr:col>
      <xdr:colOff>444499</xdr:colOff>
      <xdr:row>70</xdr:row>
      <xdr:rowOff>116417</xdr:rowOff>
    </xdr:from>
    <xdr:to>
      <xdr:col>7</xdr:col>
      <xdr:colOff>412749</xdr:colOff>
      <xdr:row>74</xdr:row>
      <xdr:rowOff>45298</xdr:rowOff>
    </xdr:to>
    <mc:AlternateContent xmlns:mc="http://schemas.openxmlformats.org/markup-compatibility/2006">
      <mc:Choice xmlns:a14="http://schemas.microsoft.com/office/drawing/2010/main" Requires="a14">
        <xdr:sp macro="" textlink="">
          <xdr:nvSpPr>
            <xdr:cNvPr id="9" name="TextBox 2">
              <a:extLst>
                <a:ext uri="{FF2B5EF4-FFF2-40B4-BE49-F238E27FC236}">
                  <a16:creationId xmlns:a16="http://schemas.microsoft.com/office/drawing/2014/main" id="{24F4B35D-154D-4042-B13D-FDA44BAA1643}"/>
                </a:ext>
              </a:extLst>
            </xdr:cNvPr>
            <xdr:cNvSpPr txBox="1"/>
          </xdr:nvSpPr>
          <xdr:spPr>
            <a:xfrm>
              <a:off x="1269999" y="14478000"/>
              <a:ext cx="5037667" cy="73321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m:rPr>
                        <m:sty m:val="p"/>
                      </m:rPr>
                      <a:rPr lang="en-US" sz="1100">
                        <a:solidFill>
                          <a:schemeClr val="tx1"/>
                        </a:solidFill>
                        <a:effectLst/>
                        <a:latin typeface="Cambria Math" panose="02040503050406030204" pitchFamily="18" charset="0"/>
                        <a:ea typeface="+mn-ea"/>
                        <a:cs typeface="+mn-cs"/>
                      </a:rPr>
                      <m:t>MSE</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𝑅</m:t>
                        </m:r>
                      </m:e>
                    </m:d>
                    <m:r>
                      <a:rPr lang="en-US" sz="1100" i="1">
                        <a:solidFill>
                          <a:schemeClr val="tx1"/>
                        </a:solidFill>
                        <a:effectLst/>
                        <a:latin typeface="Cambria Math" panose="02040503050406030204" pitchFamily="18" charset="0"/>
                        <a:ea typeface="+mn-ea"/>
                        <a:cs typeface="+mn-cs"/>
                      </a:rPr>
                      <m:t>=</m:t>
                    </m:r>
                    <m:nary>
                      <m:naryPr>
                        <m:chr m:val="∑"/>
                        <m:limLoc m:val="undOvr"/>
                        <m:subHide m:val="on"/>
                        <m:ctrlPr>
                          <a:rPr lang="en-US" sz="1100" i="1">
                            <a:solidFill>
                              <a:schemeClr val="tx1"/>
                            </a:solidFill>
                            <a:effectLst/>
                            <a:latin typeface="Cambria Math" panose="02040503050406030204" pitchFamily="18" charset="0"/>
                            <a:ea typeface="+mn-ea"/>
                            <a:cs typeface="+mn-cs"/>
                          </a:rPr>
                        </m:ctrlPr>
                      </m:naryPr>
                      <m:sub/>
                      <m:sup>
                        <m:argPr>
                          <m:argSz m:val="-1"/>
                        </m:argPr>
                        <m:r>
                          <a:rPr lang="en-US" sz="1100" i="1">
                            <a:solidFill>
                              <a:schemeClr val="tx1"/>
                            </a:solidFill>
                            <a:effectLst/>
                            <a:latin typeface="Cambria Math" panose="02040503050406030204" pitchFamily="18" charset="0"/>
                            <a:ea typeface="+mn-ea"/>
                            <a:cs typeface="+mn-cs"/>
                          </a:rPr>
                          <m:t>𝐴𝑌𝑠</m:t>
                        </m:r>
                      </m:sup>
                      <m:e>
                        <m:d>
                          <m:dPr>
                            <m:begChr m:val="["/>
                            <m:endChr m:val="]"/>
                            <m:ctrlPr>
                              <a:rPr lang="en-US" sz="1100" i="1">
                                <a:solidFill>
                                  <a:schemeClr val="tx1"/>
                                </a:solidFill>
                                <a:effectLst/>
                                <a:latin typeface="Cambria Math" panose="02040503050406030204" pitchFamily="18" charset="0"/>
                                <a:ea typeface="+mn-ea"/>
                                <a:cs typeface="+mn-cs"/>
                              </a:rPr>
                            </m:ctrlPr>
                          </m:dPr>
                          <m:e>
                            <m:r>
                              <m:rPr>
                                <m:sty m:val="p"/>
                              </m:rPr>
                              <a:rPr lang="en-US" sz="1100">
                                <a:solidFill>
                                  <a:schemeClr val="tx1"/>
                                </a:solidFill>
                                <a:effectLst/>
                                <a:latin typeface="Cambria Math" panose="02040503050406030204" pitchFamily="18" charset="0"/>
                                <a:ea typeface="+mn-ea"/>
                                <a:cs typeface="+mn-cs"/>
                              </a:rPr>
                              <m:t>MSE</m:t>
                            </m:r>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𝑅</m:t>
                                    </m:r>
                                  </m:e>
                                  <m:sub>
                                    <m:argPr>
                                      <m:argSz m:val="-2"/>
                                    </m:argPr>
                                    <m:r>
                                      <a:rPr lang="en-US" sz="1100" i="1">
                                        <a:solidFill>
                                          <a:schemeClr val="tx1"/>
                                        </a:solidFill>
                                        <a:effectLst/>
                                        <a:latin typeface="Cambria Math" panose="02040503050406030204" pitchFamily="18" charset="0"/>
                                        <a:ea typeface="+mn-ea"/>
                                        <a:cs typeface="+mn-cs"/>
                                      </a:rPr>
                                      <m:t>𝐴𝑌</m:t>
                                    </m:r>
                                  </m:sub>
                                </m:sSub>
                              </m:e>
                            </m:d>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𝑈𝑙𝑡</m:t>
                                    </m:r>
                                  </m:e>
                                  <m:sub>
                                    <m:argPr>
                                      <m:argSz m:val="-1"/>
                                    </m:argPr>
                                    <m:r>
                                      <a:rPr lang="en-US" sz="1100" i="1">
                                        <a:solidFill>
                                          <a:schemeClr val="tx1"/>
                                        </a:solidFill>
                                        <a:effectLst/>
                                        <a:latin typeface="Cambria Math" panose="02040503050406030204" pitchFamily="18" charset="0"/>
                                        <a:ea typeface="+mn-ea"/>
                                        <a:cs typeface="+mn-cs"/>
                                      </a:rPr>
                                      <m:t>𝑖</m:t>
                                    </m:r>
                                  </m:sub>
                                </m:sSub>
                                <m:r>
                                  <a:rPr lang="en-US" sz="1100" i="1">
                                    <a:solidFill>
                                      <a:schemeClr val="tx1"/>
                                    </a:solidFill>
                                    <a:effectLst/>
                                    <a:latin typeface="Cambria Math" panose="02040503050406030204" pitchFamily="18" charset="0"/>
                                    <a:ea typeface="+mn-ea"/>
                                    <a:cs typeface="+mn-cs"/>
                                  </a:rPr>
                                  <m:t>×</m:t>
                                </m:r>
                                <m:nary>
                                  <m:naryPr>
                                    <m:chr m:val="∑"/>
                                    <m:limLoc m:val="undOvr"/>
                                    <m:subHide m:val="on"/>
                                    <m:ctrlPr>
                                      <a:rPr lang="en-US" sz="1100" i="1">
                                        <a:solidFill>
                                          <a:schemeClr val="tx1"/>
                                        </a:solidFill>
                                        <a:effectLst/>
                                        <a:latin typeface="Cambria Math" panose="02040503050406030204" pitchFamily="18" charset="0"/>
                                        <a:ea typeface="+mn-ea"/>
                                        <a:cs typeface="+mn-cs"/>
                                      </a:rPr>
                                    </m:ctrlPr>
                                  </m:naryPr>
                                  <m:sub/>
                                  <m:sup>
                                    <m:argPr>
                                      <m:argSz m:val="-2"/>
                                    </m:argPr>
                                    <m:r>
                                      <a:rPr lang="en-US" sz="1100" i="1">
                                        <a:solidFill>
                                          <a:schemeClr val="tx1"/>
                                        </a:solidFill>
                                        <a:effectLst/>
                                        <a:latin typeface="Cambria Math" panose="02040503050406030204" pitchFamily="18" charset="0"/>
                                        <a:ea typeface="+mn-ea"/>
                                        <a:cs typeface="+mn-cs"/>
                                      </a:rPr>
                                      <m:t>𝐴𝑌𝑠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𝑎𝑓𝑡𝑒𝑟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𝐴𝑌𝑖</m:t>
                                    </m:r>
                                  </m:sup>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𝑈𝑙𝑡</m:t>
                                        </m:r>
                                      </m:e>
                                      <m:sub>
                                        <m:argPr>
                                          <m:argSz m:val="-2"/>
                                        </m:argPr>
                                        <m:r>
                                          <a:rPr lang="en-US" sz="1100" i="1">
                                            <a:solidFill>
                                              <a:schemeClr val="tx1"/>
                                            </a:solidFill>
                                            <a:effectLst/>
                                            <a:latin typeface="Cambria Math" panose="02040503050406030204" pitchFamily="18" charset="0"/>
                                            <a:ea typeface="+mn-ea"/>
                                            <a:cs typeface="+mn-cs"/>
                                          </a:rPr>
                                          <m:t>𝐴𝑌</m:t>
                                        </m:r>
                                      </m:sub>
                                    </m:sSub>
                                  </m:e>
                                </m:nary>
                              </m:e>
                            </m:d>
                            <m:r>
                              <a:rPr lang="en-US" sz="1100" i="1">
                                <a:solidFill>
                                  <a:schemeClr val="tx1"/>
                                </a:solidFill>
                                <a:effectLst/>
                                <a:latin typeface="Cambria Math" panose="02040503050406030204" pitchFamily="18" charset="0"/>
                                <a:ea typeface="+mn-ea"/>
                                <a:cs typeface="+mn-cs"/>
                              </a:rPr>
                              <m:t>×</m:t>
                            </m:r>
                            <m:nary>
                              <m:naryPr>
                                <m:chr m:val="∑"/>
                                <m:limLoc m:val="undOvr"/>
                                <m:subHide m:val="on"/>
                                <m:ctrlPr>
                                  <a:rPr lang="en-US" sz="1100" i="1">
                                    <a:solidFill>
                                      <a:schemeClr val="tx1"/>
                                    </a:solidFill>
                                    <a:effectLst/>
                                    <a:latin typeface="Cambria Math" panose="02040503050406030204" pitchFamily="18" charset="0"/>
                                    <a:ea typeface="+mn-ea"/>
                                    <a:cs typeface="+mn-cs"/>
                                  </a:rPr>
                                </m:ctrlPr>
                              </m:naryPr>
                              <m:sub/>
                              <m:sup>
                                <m:eqArr>
                                  <m:eqArrPr>
                                    <m:ctrlPr>
                                      <a:rPr lang="en-US" sz="1100" i="1">
                                        <a:solidFill>
                                          <a:schemeClr val="tx1"/>
                                        </a:solidFill>
                                        <a:effectLst/>
                                        <a:latin typeface="Cambria Math" panose="02040503050406030204" pitchFamily="18" charset="0"/>
                                        <a:ea typeface="+mn-ea"/>
                                        <a:cs typeface="+mn-cs"/>
                                      </a:rPr>
                                    </m:ctrlPr>
                                  </m:eqArrPr>
                                  <m:e>
                                    <m:r>
                                      <a:rPr lang="en-US" sz="1100" i="1">
                                        <a:solidFill>
                                          <a:schemeClr val="tx1"/>
                                        </a:solidFill>
                                        <a:effectLst/>
                                        <a:latin typeface="Cambria Math" panose="02040503050406030204" pitchFamily="18" charset="0"/>
                                        <a:ea typeface="+mn-ea"/>
                                        <a:cs typeface="+mn-cs"/>
                                      </a:rPr>
                                      <m:t>𝐷𝑒𝑣</m:t>
                                    </m:r>
                                  </m:e>
                                  <m:e>
                                    <m:r>
                                      <a:rPr lang="en-US" sz="1100" i="1">
                                        <a:solidFill>
                                          <a:schemeClr val="tx1"/>
                                        </a:solidFill>
                                        <a:effectLst/>
                                        <a:latin typeface="Cambria Math" panose="02040503050406030204" pitchFamily="18" charset="0"/>
                                        <a:ea typeface="+mn-ea"/>
                                        <a:cs typeface="+mn-cs"/>
                                      </a:rPr>
                                      <m:t>𝑃𝑒𝑟𝑖𝑜𝑑𝑠</m:t>
                                    </m:r>
                                  </m:e>
                                </m:eqArr>
                              </m:sup>
                              <m:e>
                                <m:f>
                                  <m:fPr>
                                    <m:ctrlPr>
                                      <a:rPr lang="en-US" sz="1100" i="1">
                                        <a:solidFill>
                                          <a:schemeClr val="tx1"/>
                                        </a:solidFill>
                                        <a:effectLst/>
                                        <a:latin typeface="Cambria Math" panose="02040503050406030204" pitchFamily="18" charset="0"/>
                                        <a:ea typeface="+mn-ea"/>
                                        <a:cs typeface="+mn-cs"/>
                                      </a:rPr>
                                    </m:ctrlPr>
                                  </m:fPr>
                                  <m:num>
                                    <m:sSubSup>
                                      <m:sSubSupPr>
                                        <m:ctrlPr>
                                          <a:rPr lang="en-US" sz="110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2</m:t>
                                        </m:r>
                                        <m:r>
                                          <a:rPr lang="en-US" sz="1100" i="1">
                                            <a:solidFill>
                                              <a:schemeClr val="tx1"/>
                                            </a:solidFill>
                                            <a:effectLst/>
                                            <a:latin typeface="Cambria Math" panose="02040503050406030204" pitchFamily="18" charset="0"/>
                                            <a:ea typeface="+mn-ea"/>
                                            <a:cs typeface="+mn-cs"/>
                                          </a:rPr>
                                          <m:t>𝛼</m:t>
                                        </m:r>
                                      </m:e>
                                      <m:sub>
                                        <m:argPr>
                                          <m:argSz m:val="-1"/>
                                        </m:argPr>
                                        <m:r>
                                          <a:rPr lang="en-US" sz="1100" i="1">
                                            <a:solidFill>
                                              <a:schemeClr val="tx1"/>
                                            </a:solidFill>
                                            <a:effectLst/>
                                            <a:latin typeface="Cambria Math" panose="02040503050406030204" pitchFamily="18" charset="0"/>
                                            <a:ea typeface="+mn-ea"/>
                                            <a:cs typeface="+mn-cs"/>
                                          </a:rPr>
                                          <m:t>𝑘</m:t>
                                        </m:r>
                                      </m:sub>
                                      <m:sup>
                                        <m:argPr>
                                          <m:argSz m:val="-1"/>
                                        </m:argPr>
                                        <m:r>
                                          <a:rPr lang="en-US" sz="1100" i="1">
                                            <a:solidFill>
                                              <a:schemeClr val="tx1"/>
                                            </a:solidFill>
                                            <a:effectLst/>
                                            <a:latin typeface="Cambria Math" panose="02040503050406030204" pitchFamily="18" charset="0"/>
                                            <a:ea typeface="+mn-ea"/>
                                            <a:cs typeface="+mn-cs"/>
                                          </a:rPr>
                                          <m:t>2</m:t>
                                        </m:r>
                                      </m:sup>
                                    </m:sSubSup>
                                    <m:r>
                                      <a:rPr lang="en-US" sz="1100" i="1">
                                        <a:solidFill>
                                          <a:schemeClr val="tx1"/>
                                        </a:solidFill>
                                        <a:effectLst/>
                                        <a:latin typeface="Cambria Math" panose="02040503050406030204" pitchFamily="18" charset="0"/>
                                        <a:ea typeface="+mn-ea"/>
                                        <a:cs typeface="+mn-cs"/>
                                      </a:rPr>
                                      <m:t>/</m:t>
                                    </m:r>
                                    <m:sSubSup>
                                      <m:sSubSupPr>
                                        <m:ctrlPr>
                                          <a:rPr lang="en-US" sz="1100" i="1">
                                            <a:solidFill>
                                              <a:schemeClr val="tx1"/>
                                            </a:solidFill>
                                            <a:effectLst/>
                                            <a:latin typeface="Cambria Math" panose="02040503050406030204" pitchFamily="18" charset="0"/>
                                            <a:ea typeface="+mn-ea"/>
                                            <a:cs typeface="+mn-cs"/>
                                          </a:rPr>
                                        </m:ctrlPr>
                                      </m:sSubSupPr>
                                      <m:e>
                                        <m:r>
                                          <a:rPr lang="en-US" sz="1100" i="1">
                                            <a:solidFill>
                                              <a:schemeClr val="tx1"/>
                                            </a:solidFill>
                                            <a:effectLst/>
                                            <a:latin typeface="Cambria Math" panose="02040503050406030204" pitchFamily="18" charset="0"/>
                                            <a:ea typeface="+mn-ea"/>
                                            <a:cs typeface="+mn-cs"/>
                                          </a:rPr>
                                          <m:t>𝐿𝐷𝐹</m:t>
                                        </m:r>
                                      </m:e>
                                      <m:sub>
                                        <m:argPr>
                                          <m:argSz m:val="-1"/>
                                        </m:argPr>
                                        <m:r>
                                          <a:rPr lang="en-US" sz="1100" i="1">
                                            <a:solidFill>
                                              <a:schemeClr val="tx1"/>
                                            </a:solidFill>
                                            <a:effectLst/>
                                            <a:latin typeface="Cambria Math" panose="02040503050406030204" pitchFamily="18" charset="0"/>
                                            <a:ea typeface="+mn-ea"/>
                                            <a:cs typeface="+mn-cs"/>
                                          </a:rPr>
                                          <m:t>𝑘</m:t>
                                        </m:r>
                                      </m:sub>
                                      <m:sup>
                                        <m:argPr>
                                          <m:argSz m:val="-1"/>
                                        </m:argPr>
                                        <m:r>
                                          <a:rPr lang="en-US" sz="1100" i="1">
                                            <a:solidFill>
                                              <a:schemeClr val="tx1"/>
                                            </a:solidFill>
                                            <a:effectLst/>
                                            <a:latin typeface="Cambria Math" panose="02040503050406030204" pitchFamily="18" charset="0"/>
                                            <a:ea typeface="+mn-ea"/>
                                            <a:cs typeface="+mn-cs"/>
                                          </a:rPr>
                                          <m:t>2</m:t>
                                        </m:r>
                                      </m:sup>
                                    </m:sSubSup>
                                  </m:num>
                                  <m:den>
                                    <m:nary>
                                      <m:naryPr>
                                        <m:chr m:val="∑"/>
                                        <m:limLoc m:val="undOvr"/>
                                        <m:subHide m:val="on"/>
                                        <m:ctrlPr>
                                          <a:rPr lang="en-US" sz="1100" i="1">
                                            <a:solidFill>
                                              <a:schemeClr val="tx1"/>
                                            </a:solidFill>
                                            <a:effectLst/>
                                            <a:latin typeface="Cambria Math" panose="02040503050406030204" pitchFamily="18" charset="0"/>
                                            <a:ea typeface="+mn-ea"/>
                                            <a:cs typeface="+mn-cs"/>
                                          </a:rPr>
                                        </m:ctrlPr>
                                      </m:naryPr>
                                      <m:sub/>
                                      <m:sup>
                                        <m:argPr>
                                          <m:argSz m:val="-1"/>
                                        </m:argPr>
                                        <m:eqArr>
                                          <m:eqArrPr>
                                            <m:ctrlPr>
                                              <a:rPr lang="en-US" sz="1100" i="1">
                                                <a:solidFill>
                                                  <a:schemeClr val="tx1"/>
                                                </a:solidFill>
                                                <a:effectLst/>
                                                <a:latin typeface="Cambria Math" panose="02040503050406030204" pitchFamily="18" charset="0"/>
                                                <a:ea typeface="+mn-ea"/>
                                                <a:cs typeface="+mn-cs"/>
                                              </a:rPr>
                                            </m:ctrlPr>
                                          </m:eqArrPr>
                                          <m:e>
                                            <m:argPr>
                                              <m:argSz m:val="-1"/>
                                            </m:argPr>
                                            <m:r>
                                              <a:rPr lang="en-US" sz="1100" i="1">
                                                <a:solidFill>
                                                  <a:schemeClr val="tx1"/>
                                                </a:solidFill>
                                                <a:effectLst/>
                                                <a:latin typeface="Cambria Math" panose="02040503050406030204" pitchFamily="18" charset="0"/>
                                                <a:ea typeface="+mn-ea"/>
                                                <a:cs typeface="+mn-cs"/>
                                              </a:rPr>
                                              <m:t>𝐴𝑌𝑠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𝑏𝑒𝑓𝑜𝑟𝑒</m:t>
                                            </m:r>
                                            <m:r>
                                              <a:rPr lang="en-US" sz="1100" i="1">
                                                <a:solidFill>
                                                  <a:schemeClr val="tx1"/>
                                                </a:solidFill>
                                                <a:effectLst/>
                                                <a:latin typeface="Cambria Math" panose="02040503050406030204" pitchFamily="18" charset="0"/>
                                                <a:ea typeface="+mn-ea"/>
                                                <a:cs typeface="+mn-cs"/>
                                              </a:rPr>
                                              <m:t> </m:t>
                                            </m:r>
                                          </m:e>
                                          <m:e>
                                            <m:argPr>
                                              <m:argSz m:val="-1"/>
                                            </m:argPr>
                                            <m:r>
                                              <a:rPr lang="en-US" sz="1100" i="1">
                                                <a:solidFill>
                                                  <a:schemeClr val="tx1"/>
                                                </a:solidFill>
                                                <a:effectLst/>
                                                <a:latin typeface="Cambria Math" panose="02040503050406030204" pitchFamily="18" charset="0"/>
                                                <a:ea typeface="+mn-ea"/>
                                                <a:cs typeface="+mn-cs"/>
                                              </a:rPr>
                                              <m:t>𝑐𝑢𝑟𝑟𝑒𝑛𝑡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𝑑𝑖𝑎𝑔</m:t>
                                            </m:r>
                                          </m:e>
                                        </m:eqArr>
                                      </m:sup>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argPr>
                                              <m:argSz m:val="-1"/>
                                            </m:argPr>
                                            <m:r>
                                              <a:rPr lang="en-US" sz="1100" i="1">
                                                <a:solidFill>
                                                  <a:schemeClr val="tx1"/>
                                                </a:solidFill>
                                                <a:effectLst/>
                                                <a:latin typeface="Cambria Math" panose="02040503050406030204" pitchFamily="18" charset="0"/>
                                                <a:ea typeface="+mn-ea"/>
                                                <a:cs typeface="+mn-cs"/>
                                              </a:rPr>
                                              <m:t>𝐴𝑌</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sub>
                                        </m:sSub>
                                      </m:e>
                                    </m:nary>
                                  </m:den>
                                </m:f>
                              </m:e>
                            </m:nary>
                          </m:e>
                        </m:d>
                      </m:e>
                    </m:nary>
                  </m:oMath>
                </m:oMathPara>
              </a14:m>
              <a:endParaRPr lang="en-US" sz="1100">
                <a:solidFill>
                  <a:schemeClr val="tx1"/>
                </a:solidFill>
                <a:effectLst/>
                <a:latin typeface="+mn-lt"/>
                <a:ea typeface="+mn-ea"/>
                <a:cs typeface="+mn-cs"/>
              </a:endParaRPr>
            </a:p>
          </xdr:txBody>
        </xdr:sp>
      </mc:Choice>
      <mc:Fallback>
        <xdr:sp macro="" textlink="">
          <xdr:nvSpPr>
            <xdr:cNvPr id="9" name="TextBox 2">
              <a:extLst>
                <a:ext uri="{FF2B5EF4-FFF2-40B4-BE49-F238E27FC236}">
                  <a16:creationId xmlns:a16="http://schemas.microsoft.com/office/drawing/2014/main" id="{24F4B35D-154D-4042-B13D-FDA44BAA1643}"/>
                </a:ext>
              </a:extLst>
            </xdr:cNvPr>
            <xdr:cNvSpPr txBox="1"/>
          </xdr:nvSpPr>
          <xdr:spPr>
            <a:xfrm>
              <a:off x="1269999" y="14478000"/>
              <a:ext cx="5037667" cy="73321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Cambria Math" panose="02040503050406030204" pitchFamily="18" charset="0"/>
                  <a:ea typeface="+mn-ea"/>
                  <a:cs typeface="+mn-cs"/>
                </a:rPr>
                <a:t>MSE(𝑅)=∑1^𝐴𝑌𝑠▒[MSE(𝑅_𝐴𝑌 )+(〖𝑈𝑙𝑡〗_𝑖×∑1^(𝐴𝑌𝑠 𝑎𝑓𝑡𝑒𝑟 𝐴𝑌𝑖)▒〖𝑈𝑙𝑡〗_𝐴𝑌 )×∑1^█(𝐷𝑒𝑣@𝑃𝑒𝑟𝑖𝑜𝑑𝑠)▒(〖2𝛼〗_𝑘^2/〖𝐿𝐷𝐹〗_𝑘^2)/(∑1^█(𝐴𝑌𝑠 𝑏𝑒𝑓𝑜𝑟𝑒 @𝑐𝑢𝑟𝑟𝑒𝑛𝑡 𝑑𝑖𝑎𝑔)▒𝐶_(𝐴𝑌,𝑘) )] </a:t>
              </a:r>
              <a:endParaRPr lang="en-US" sz="1100">
                <a:solidFill>
                  <a:schemeClr val="tx1"/>
                </a:solidFill>
                <a:effectLst/>
                <a:latin typeface="+mn-lt"/>
                <a:ea typeface="+mn-ea"/>
                <a:cs typeface="+mn-cs"/>
              </a:endParaRPr>
            </a:p>
          </xdr:txBody>
        </xdr:sp>
      </mc:Fallback>
    </mc:AlternateContent>
    <xdr:clientData/>
  </xdr:twoCellAnchor>
  <xdr:twoCellAnchor>
    <xdr:from>
      <xdr:col>1</xdr:col>
      <xdr:colOff>338666</xdr:colOff>
      <xdr:row>85</xdr:row>
      <xdr:rowOff>105833</xdr:rowOff>
    </xdr:from>
    <xdr:to>
      <xdr:col>2</xdr:col>
      <xdr:colOff>857249</xdr:colOff>
      <xdr:row>86</xdr:row>
      <xdr:rowOff>190499</xdr:rowOff>
    </xdr:to>
    <mc:AlternateContent xmlns:mc="http://schemas.openxmlformats.org/markup-compatibility/2006" xmlns:a14="http://schemas.microsoft.com/office/drawing/2010/main">
      <mc:Choice Requires="a14">
        <xdr:sp macro="" textlink="">
          <xdr:nvSpPr>
            <xdr:cNvPr id="11" name="TextBox 2">
              <a:extLst>
                <a:ext uri="{FF2B5EF4-FFF2-40B4-BE49-F238E27FC236}">
                  <a16:creationId xmlns:a16="http://schemas.microsoft.com/office/drawing/2014/main" id="{AA40740C-373C-6D4A-8F26-FD6A13DC83E5}"/>
                </a:ext>
              </a:extLst>
            </xdr:cNvPr>
            <xdr:cNvSpPr txBox="1"/>
          </xdr:nvSpPr>
          <xdr:spPr>
            <a:xfrm>
              <a:off x="1164166" y="17526000"/>
              <a:ext cx="1344083" cy="28574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𝑠</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𝑒</m:t>
                    </m:r>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𝑅</m:t>
                        </m:r>
                      </m:e>
                    </m:d>
                    <m:r>
                      <a:rPr lang="en-US" sz="1100" i="1">
                        <a:solidFill>
                          <a:schemeClr val="tx1"/>
                        </a:solidFill>
                        <a:effectLst/>
                        <a:latin typeface="Cambria Math" panose="02040503050406030204" pitchFamily="18" charset="0"/>
                        <a:ea typeface="+mn-ea"/>
                        <a:cs typeface="+mn-cs"/>
                      </a:rPr>
                      <m:t>=</m:t>
                    </m:r>
                    <m:rad>
                      <m:radPr>
                        <m:degHide m:val="on"/>
                        <m:ctrlPr>
                          <a:rPr lang="en-US" sz="1100" i="1">
                            <a:solidFill>
                              <a:schemeClr val="tx1"/>
                            </a:solidFill>
                            <a:effectLst/>
                            <a:latin typeface="Cambria Math" panose="02040503050406030204" pitchFamily="18" charset="0"/>
                            <a:ea typeface="+mn-ea"/>
                            <a:cs typeface="+mn-cs"/>
                          </a:rPr>
                        </m:ctrlPr>
                      </m:radPr>
                      <m:deg/>
                      <m:e>
                        <m:r>
                          <a:rPr lang="en-US" sz="1100" i="1">
                            <a:solidFill>
                              <a:schemeClr val="tx1"/>
                            </a:solidFill>
                            <a:effectLst/>
                            <a:latin typeface="Cambria Math" panose="02040503050406030204" pitchFamily="18" charset="0"/>
                            <a:ea typeface="+mn-ea"/>
                            <a:cs typeface="+mn-cs"/>
                          </a:rPr>
                          <m:t>𝑀𝑆𝐸</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𝑅</m:t>
                        </m:r>
                        <m:r>
                          <a:rPr lang="en-US" sz="1100" i="1">
                            <a:solidFill>
                              <a:schemeClr val="tx1"/>
                            </a:solidFill>
                            <a:effectLst/>
                            <a:latin typeface="Cambria Math" panose="02040503050406030204" pitchFamily="18" charset="0"/>
                            <a:ea typeface="+mn-ea"/>
                            <a:cs typeface="+mn-cs"/>
                          </a:rPr>
                          <m:t>)</m:t>
                        </m:r>
                      </m:e>
                    </m:rad>
                  </m:oMath>
                </m:oMathPara>
              </a14:m>
              <a:endParaRPr lang="en-US" sz="1100">
                <a:solidFill>
                  <a:schemeClr val="tx1"/>
                </a:solidFill>
                <a:effectLst/>
                <a:latin typeface="+mn-lt"/>
                <a:ea typeface="+mn-ea"/>
                <a:cs typeface="+mn-cs"/>
              </a:endParaRPr>
            </a:p>
          </xdr:txBody>
        </xdr:sp>
      </mc:Choice>
      <mc:Fallback xmlns="">
        <xdr:sp macro="" textlink="">
          <xdr:nvSpPr>
            <xdr:cNvPr id="11" name="TextBox 2">
              <a:extLst>
                <a:ext uri="{FF2B5EF4-FFF2-40B4-BE49-F238E27FC236}">
                  <a16:creationId xmlns:a16="http://schemas.microsoft.com/office/drawing/2014/main" id="{AA40740C-373C-6D4A-8F26-FD6A13DC83E5}"/>
                </a:ext>
              </a:extLst>
            </xdr:cNvPr>
            <xdr:cNvSpPr txBox="1"/>
          </xdr:nvSpPr>
          <xdr:spPr>
            <a:xfrm>
              <a:off x="1164166" y="17526000"/>
              <a:ext cx="1344083" cy="28574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r>
                <a:rPr lang="en-US" sz="1100" i="0">
                  <a:solidFill>
                    <a:schemeClr val="tx1"/>
                  </a:solidFill>
                  <a:effectLst/>
                  <a:latin typeface="+mn-lt"/>
                  <a:ea typeface="+mn-ea"/>
                  <a:cs typeface="+mn-cs"/>
                </a:rPr>
                <a:t>𝑠.𝑒.(𝑅)=√(𝑀𝑆𝐸(𝑅))</a:t>
              </a:r>
              <a:endParaRPr lang="en-US" sz="1100">
                <a:solidFill>
                  <a:schemeClr val="tx1"/>
                </a:solidFill>
                <a:effectLst/>
                <a:latin typeface="+mn-lt"/>
                <a:ea typeface="+mn-ea"/>
                <a:cs typeface="+mn-cs"/>
              </a:endParaRP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xdr:from>
      <xdr:col>1</xdr:col>
      <xdr:colOff>275167</xdr:colOff>
      <xdr:row>24</xdr:row>
      <xdr:rowOff>31751</xdr:rowOff>
    </xdr:from>
    <xdr:to>
      <xdr:col>3</xdr:col>
      <xdr:colOff>518583</xdr:colOff>
      <xdr:row>26</xdr:row>
      <xdr:rowOff>52918</xdr:rowOff>
    </xdr:to>
    <mc:AlternateContent xmlns:mc="http://schemas.openxmlformats.org/markup-compatibility/2006" xmlns:a14="http://schemas.microsoft.com/office/drawing/2010/main">
      <mc:Choice Requires="a14">
        <xdr:sp macro="" textlink="">
          <xdr:nvSpPr>
            <xdr:cNvPr id="4" name="TextBox 2">
              <a:extLst>
                <a:ext uri="{FF2B5EF4-FFF2-40B4-BE49-F238E27FC236}">
                  <a16:creationId xmlns:a16="http://schemas.microsoft.com/office/drawing/2014/main" id="{C8A86758-F7BF-EE42-A69F-45A1BE5EB555}"/>
                </a:ext>
              </a:extLst>
            </xdr:cNvPr>
            <xdr:cNvSpPr txBox="1"/>
          </xdr:nvSpPr>
          <xdr:spPr>
            <a:xfrm>
              <a:off x="1100667" y="4953001"/>
              <a:ext cx="1894416" cy="42333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argPr>
                          <m:argSz m:val="-1"/>
                        </m:argPr>
                        <m:r>
                          <a:rPr lang="en-US" sz="1100" i="1">
                            <a:solidFill>
                              <a:schemeClr val="tx1"/>
                            </a:solidFill>
                            <a:effectLst/>
                            <a:latin typeface="Cambria Math" panose="02040503050406030204" pitchFamily="18" charset="0"/>
                            <a:ea typeface="+mn-ea"/>
                            <a:cs typeface="+mn-cs"/>
                          </a:rPr>
                          <m:t>𝑘</m:t>
                        </m:r>
                      </m:sub>
                    </m:sSub>
                    <m:r>
                      <a:rPr lang="en-US" sz="1100" i="1">
                        <a:solidFill>
                          <a:schemeClr val="tx1"/>
                        </a:solidFill>
                        <a:effectLst/>
                        <a:latin typeface="Cambria Math" panose="02040503050406030204" pitchFamily="18" charset="0"/>
                        <a:ea typeface="+mn-ea"/>
                        <a:cs typeface="+mn-cs"/>
                      </a:rPr>
                      <m:t>=</m:t>
                    </m:r>
                    <m:nary>
                      <m:naryPr>
                        <m:chr m:val="∑"/>
                        <m:limLoc m:val="undOvr"/>
                        <m:subHide m:val="on"/>
                        <m:supHide m:val="on"/>
                        <m:ctrlPr>
                          <a:rPr lang="en-US" sz="1100" i="1">
                            <a:solidFill>
                              <a:schemeClr val="tx1"/>
                            </a:solidFill>
                            <a:effectLst/>
                            <a:latin typeface="Cambria Math" panose="02040503050406030204" pitchFamily="18" charset="0"/>
                            <a:ea typeface="+mn-ea"/>
                            <a:cs typeface="+mn-cs"/>
                          </a:rPr>
                        </m:ctrlPr>
                      </m:naryPr>
                      <m:sub/>
                      <m:sup/>
                      <m:e>
                        <m:sSup>
                          <m:sSupPr>
                            <m:ctrlPr>
                              <a:rPr lang="en-US" sz="1100" i="1">
                                <a:solidFill>
                                  <a:schemeClr val="tx1"/>
                                </a:solidFill>
                                <a:effectLst/>
                                <a:latin typeface="Cambria Math" panose="02040503050406030204" pitchFamily="18" charset="0"/>
                                <a:ea typeface="+mn-ea"/>
                                <a:cs typeface="+mn-cs"/>
                              </a:rPr>
                            </m:ctrlPr>
                          </m:sSupPr>
                          <m:e>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𝑅𝑎𝑛𝑘</m:t>
                                    </m:r>
                                  </m:e>
                                  <m:sub>
                                    <m:argPr>
                                      <m:argSz m:val="-1"/>
                                    </m:argPr>
                                    <m:r>
                                      <a:rPr lang="en-US" sz="1100" i="1">
                                        <a:solidFill>
                                          <a:schemeClr val="tx1"/>
                                        </a:solidFill>
                                        <a:effectLst/>
                                        <a:latin typeface="Cambria Math" panose="02040503050406030204" pitchFamily="18" charset="0"/>
                                        <a:ea typeface="+mn-ea"/>
                                        <a:cs typeface="+mn-cs"/>
                                      </a:rPr>
                                      <m:t>𝑘</m:t>
                                    </m:r>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𝑅𝑎𝑛𝑘</m:t>
                                    </m:r>
                                  </m:e>
                                  <m:sub>
                                    <m:argPr>
                                      <m:argSz m:val="-2"/>
                                    </m:argPr>
                                    <m:r>
                                      <a:rPr lang="en-US" sz="1100" i="1">
                                        <a:solidFill>
                                          <a:schemeClr val="tx1"/>
                                        </a:solidFill>
                                        <a:effectLst/>
                                        <a:latin typeface="Cambria Math" panose="02040503050406030204" pitchFamily="18" charset="0"/>
                                        <a:ea typeface="+mn-ea"/>
                                        <a:cs typeface="+mn-cs"/>
                                      </a:rPr>
                                      <m:t>𝑝𝑟𝑖𝑜𝑟</m:t>
                                    </m:r>
                                  </m:sub>
                                </m:sSub>
                              </m:e>
                            </m:d>
                          </m:e>
                          <m:sup>
                            <m:r>
                              <a:rPr lang="en-US" sz="1100" i="1">
                                <a:solidFill>
                                  <a:schemeClr val="tx1"/>
                                </a:solidFill>
                                <a:effectLst/>
                                <a:latin typeface="Cambria Math" panose="02040503050406030204" pitchFamily="18" charset="0"/>
                                <a:ea typeface="+mn-ea"/>
                                <a:cs typeface="+mn-cs"/>
                              </a:rPr>
                              <m:t>2</m:t>
                            </m:r>
                          </m:sup>
                        </m:sSup>
                      </m:e>
                    </m:nary>
                  </m:oMath>
                </m:oMathPara>
              </a14:m>
              <a:endParaRPr lang="en-US" sz="1100">
                <a:solidFill>
                  <a:schemeClr val="tx1"/>
                </a:solidFill>
                <a:effectLst/>
                <a:latin typeface="+mn-lt"/>
                <a:ea typeface="+mn-ea"/>
                <a:cs typeface="+mn-cs"/>
              </a:endParaRPr>
            </a:p>
          </xdr:txBody>
        </xdr:sp>
      </mc:Choice>
      <mc:Fallback xmlns="">
        <xdr:sp macro="" textlink="">
          <xdr:nvSpPr>
            <xdr:cNvPr id="4" name="TextBox 2">
              <a:extLst>
                <a:ext uri="{FF2B5EF4-FFF2-40B4-BE49-F238E27FC236}">
                  <a16:creationId xmlns:a16="http://schemas.microsoft.com/office/drawing/2014/main" id="{C8A86758-F7BF-EE42-A69F-45A1BE5EB555}"/>
                </a:ext>
              </a:extLst>
            </xdr:cNvPr>
            <xdr:cNvSpPr txBox="1"/>
          </xdr:nvSpPr>
          <xdr:spPr>
            <a:xfrm>
              <a:off x="1100667" y="4953001"/>
              <a:ext cx="1894416" cy="42333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𝑆_𝑘=∑1▒(〖𝑅𝑎𝑛𝑘〗_𝑘−〖𝑅𝑎𝑛𝑘〗_𝑝𝑟𝑖𝑜𝑟 )^2 </a:t>
              </a:r>
              <a:endParaRPr lang="en-US" sz="1100">
                <a:solidFill>
                  <a:schemeClr val="tx1"/>
                </a:solidFill>
                <a:effectLst/>
                <a:latin typeface="+mn-lt"/>
                <a:ea typeface="+mn-ea"/>
                <a:cs typeface="+mn-cs"/>
              </a:endParaRPr>
            </a:p>
          </xdr:txBody>
        </xdr:sp>
      </mc:Fallback>
    </mc:AlternateContent>
    <xdr:clientData/>
  </xdr:twoCellAnchor>
  <xdr:twoCellAnchor>
    <xdr:from>
      <xdr:col>1</xdr:col>
      <xdr:colOff>296333</xdr:colOff>
      <xdr:row>40</xdr:row>
      <xdr:rowOff>137584</xdr:rowOff>
    </xdr:from>
    <xdr:to>
      <xdr:col>2</xdr:col>
      <xdr:colOff>783167</xdr:colOff>
      <xdr:row>43</xdr:row>
      <xdr:rowOff>95250</xdr:rowOff>
    </xdr:to>
    <mc:AlternateContent xmlns:mc="http://schemas.openxmlformats.org/markup-compatibility/2006" xmlns:a14="http://schemas.microsoft.com/office/drawing/2010/main">
      <mc:Choice Requires="a14">
        <xdr:sp macro="" textlink="">
          <xdr:nvSpPr>
            <xdr:cNvPr id="5" name="TextBox 2">
              <a:extLst>
                <a:ext uri="{FF2B5EF4-FFF2-40B4-BE49-F238E27FC236}">
                  <a16:creationId xmlns:a16="http://schemas.microsoft.com/office/drawing/2014/main" id="{6F375130-A35E-624A-861C-C304CB21BFFC}"/>
                </a:ext>
              </a:extLst>
            </xdr:cNvPr>
            <xdr:cNvSpPr txBox="1"/>
          </xdr:nvSpPr>
          <xdr:spPr>
            <a:xfrm>
              <a:off x="1121833" y="8371417"/>
              <a:ext cx="1312334" cy="56091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m:t>
                        </m:r>
                      </m:e>
                      <m:sub>
                        <m:r>
                          <a:rPr lang="en-US" sz="1100" i="1">
                            <a:solidFill>
                              <a:schemeClr val="tx1"/>
                            </a:solidFill>
                            <a:effectLst/>
                            <a:latin typeface="Cambria Math" panose="02040503050406030204" pitchFamily="18" charset="0"/>
                            <a:ea typeface="+mn-ea"/>
                            <a:cs typeface="+mn-cs"/>
                          </a:rPr>
                          <m:t>𝑘</m:t>
                        </m:r>
                      </m:sub>
                    </m:sSub>
                    <m:r>
                      <a:rPr lang="en-US" sz="1100" i="1">
                        <a:solidFill>
                          <a:schemeClr val="tx1"/>
                        </a:solidFill>
                        <a:effectLst/>
                        <a:latin typeface="Cambria Math" panose="02040503050406030204" pitchFamily="18" charset="0"/>
                        <a:ea typeface="+mn-ea"/>
                        <a:cs typeface="+mn-cs"/>
                      </a:rPr>
                      <m:t>=1−</m:t>
                    </m:r>
                    <m:f>
                      <m:fPr>
                        <m:ctrlPr>
                          <a:rPr lang="en-US" sz="1100" i="1">
                            <a:solidFill>
                              <a:schemeClr val="tx1"/>
                            </a:solidFill>
                            <a:effectLst/>
                            <a:latin typeface="Cambria Math" panose="02040503050406030204" pitchFamily="18" charset="0"/>
                            <a:ea typeface="+mn-ea"/>
                            <a:cs typeface="+mn-cs"/>
                          </a:rPr>
                        </m:ctrlPr>
                      </m:fPr>
                      <m:num>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argPr>
                              <m:argSz m:val="-1"/>
                            </m:argPr>
                            <m:r>
                              <a:rPr lang="en-US" sz="1100" i="1">
                                <a:solidFill>
                                  <a:schemeClr val="tx1"/>
                                </a:solidFill>
                                <a:effectLst/>
                                <a:latin typeface="Cambria Math" panose="02040503050406030204" pitchFamily="18" charset="0"/>
                                <a:ea typeface="+mn-ea"/>
                                <a:cs typeface="+mn-cs"/>
                              </a:rPr>
                              <m:t>𝑘</m:t>
                            </m:r>
                          </m:sub>
                        </m:sSub>
                      </m:num>
                      <m:den>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𝑛</m:t>
                            </m:r>
                            <m:d>
                              <m:dPr>
                                <m:ctrlPr>
                                  <a:rPr lang="en-US" sz="1100" i="1">
                                    <a:solidFill>
                                      <a:schemeClr val="tx1"/>
                                    </a:solidFill>
                                    <a:effectLst/>
                                    <a:latin typeface="Cambria Math" panose="02040503050406030204" pitchFamily="18" charset="0"/>
                                    <a:ea typeface="+mn-ea"/>
                                    <a:cs typeface="+mn-cs"/>
                                  </a:rPr>
                                </m:ctrlPr>
                              </m:dPr>
                              <m:e>
                                <m:sSup>
                                  <m:sSupPr>
                                    <m:ctrlPr>
                                      <a:rPr lang="en-US" sz="1100" i="1">
                                        <a:solidFill>
                                          <a:schemeClr val="tx1"/>
                                        </a:solidFill>
                                        <a:effectLst/>
                                        <a:latin typeface="Cambria Math" panose="02040503050406030204" pitchFamily="18" charset="0"/>
                                        <a:ea typeface="+mn-ea"/>
                                        <a:cs typeface="+mn-cs"/>
                                      </a:rPr>
                                    </m:ctrlPr>
                                  </m:sSupPr>
                                  <m:e>
                                    <m:r>
                                      <a:rPr lang="en-US" sz="1100" i="1">
                                        <a:solidFill>
                                          <a:schemeClr val="tx1"/>
                                        </a:solidFill>
                                        <a:effectLst/>
                                        <a:latin typeface="Cambria Math" panose="02040503050406030204" pitchFamily="18" charset="0"/>
                                        <a:ea typeface="+mn-ea"/>
                                        <a:cs typeface="+mn-cs"/>
                                      </a:rPr>
                                      <m:t>𝑛</m:t>
                                    </m:r>
                                  </m:e>
                                  <m:sup>
                                    <m:argPr>
                                      <m:argSz m:val="-1"/>
                                    </m:argPr>
                                    <m:r>
                                      <a:rPr lang="en-US" sz="1100" i="1">
                                        <a:solidFill>
                                          <a:schemeClr val="tx1"/>
                                        </a:solidFill>
                                        <a:effectLst/>
                                        <a:latin typeface="Cambria Math" panose="02040503050406030204" pitchFamily="18" charset="0"/>
                                        <a:ea typeface="+mn-ea"/>
                                        <a:cs typeface="+mn-cs"/>
                                      </a:rPr>
                                      <m:t>2</m:t>
                                    </m:r>
                                  </m:sup>
                                </m:sSup>
                                <m:r>
                                  <a:rPr lang="en-US" sz="1100" i="1">
                                    <a:solidFill>
                                      <a:schemeClr val="tx1"/>
                                    </a:solidFill>
                                    <a:effectLst/>
                                    <a:latin typeface="Cambria Math" panose="02040503050406030204" pitchFamily="18" charset="0"/>
                                    <a:ea typeface="+mn-ea"/>
                                    <a:cs typeface="+mn-cs"/>
                                  </a:rPr>
                                  <m:t>−1</m:t>
                                </m:r>
                              </m:e>
                            </m:d>
                          </m:num>
                          <m:den>
                            <m:r>
                              <a:rPr lang="en-US" sz="1100" i="1">
                                <a:solidFill>
                                  <a:schemeClr val="tx1"/>
                                </a:solidFill>
                                <a:effectLst/>
                                <a:latin typeface="Cambria Math" panose="02040503050406030204" pitchFamily="18" charset="0"/>
                                <a:ea typeface="+mn-ea"/>
                                <a:cs typeface="+mn-cs"/>
                              </a:rPr>
                              <m:t>6</m:t>
                            </m:r>
                          </m:den>
                        </m:f>
                      </m:den>
                    </m:f>
                  </m:oMath>
                </m:oMathPara>
              </a14:m>
              <a:endParaRPr lang="en-US" sz="1100">
                <a:solidFill>
                  <a:schemeClr val="tx1"/>
                </a:solidFill>
                <a:effectLst/>
                <a:latin typeface="+mn-lt"/>
                <a:ea typeface="+mn-ea"/>
                <a:cs typeface="+mn-cs"/>
              </a:endParaRPr>
            </a:p>
          </xdr:txBody>
        </xdr:sp>
      </mc:Choice>
      <mc:Fallback xmlns="">
        <xdr:sp macro="" textlink="">
          <xdr:nvSpPr>
            <xdr:cNvPr id="5" name="TextBox 2">
              <a:extLst>
                <a:ext uri="{FF2B5EF4-FFF2-40B4-BE49-F238E27FC236}">
                  <a16:creationId xmlns:a16="http://schemas.microsoft.com/office/drawing/2014/main" id="{6F375130-A35E-624A-861C-C304CB21BFFC}"/>
                </a:ext>
              </a:extLst>
            </xdr:cNvPr>
            <xdr:cNvSpPr txBox="1"/>
          </xdr:nvSpPr>
          <xdr:spPr>
            <a:xfrm>
              <a:off x="1121833" y="8371417"/>
              <a:ext cx="1312334" cy="56091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𝑇_𝑘=1−𝑆_𝑘/(𝑛(𝑛^2−1)/6)</a:t>
              </a:r>
              <a:endParaRPr lang="en-US" sz="1100">
                <a:solidFill>
                  <a:schemeClr val="tx1"/>
                </a:solidFill>
                <a:effectLst/>
                <a:latin typeface="+mn-lt"/>
                <a:ea typeface="+mn-ea"/>
                <a:cs typeface="+mn-cs"/>
              </a:endParaRPr>
            </a:p>
          </xdr:txBody>
        </xdr:sp>
      </mc:Fallback>
    </mc:AlternateContent>
    <xdr:clientData/>
  </xdr:twoCellAnchor>
  <xdr:oneCellAnchor>
    <xdr:from>
      <xdr:col>4</xdr:col>
      <xdr:colOff>317498</xdr:colOff>
      <xdr:row>41</xdr:row>
      <xdr:rowOff>74085</xdr:rowOff>
    </xdr:from>
    <xdr:ext cx="1875513" cy="172098"/>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6B593F76-76D2-2E44-A3B7-192D242BDEE5}"/>
                </a:ext>
              </a:extLst>
            </xdr:cNvPr>
            <xdr:cNvSpPr txBox="1"/>
          </xdr:nvSpPr>
          <xdr:spPr>
            <a:xfrm>
              <a:off x="3619498" y="8509002"/>
              <a:ext cx="1875513"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𝑛</m:t>
                    </m:r>
                    <m:r>
                      <a:rPr lang="en-US" sz="1100" i="1">
                        <a:solidFill>
                          <a:schemeClr val="tx1"/>
                        </a:solidFill>
                        <a:effectLst/>
                        <a:latin typeface="Cambria Math" panose="02040503050406030204" pitchFamily="18" charset="0"/>
                        <a:ea typeface="+mn-ea"/>
                        <a:cs typeface="+mn-cs"/>
                      </a:rPr>
                      <m:t> → #</m:t>
                    </m:r>
                    <m:r>
                      <a:rPr lang="en-US" sz="1100" i="1">
                        <a:solidFill>
                          <a:schemeClr val="tx1"/>
                        </a:solidFill>
                        <a:effectLst/>
                        <a:latin typeface="Cambria Math" panose="02040503050406030204" pitchFamily="18" charset="0"/>
                        <a:ea typeface="+mn-ea"/>
                        <a:cs typeface="+mn-cs"/>
                      </a:rPr>
                      <m:t>𝑅𝑎𝑛𝑘</m:t>
                    </m:r>
                    <m:r>
                      <a:rPr lang="en-US" sz="1100" b="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𝑃𝑎𝑖𝑟𝑠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𝐶𝑜𝑙𝑢𝑚𝑛</m:t>
                    </m:r>
                    <m:r>
                      <m:rPr>
                        <m:nor/>
                      </m:rPr>
                      <a:rPr lang="en-US">
                        <a:effectLst/>
                      </a:rPr>
                      <m:t> </m:t>
                    </m:r>
                  </m:oMath>
                </m:oMathPara>
              </a14:m>
              <a:endParaRPr lang="en-US" sz="1100">
                <a:solidFill>
                  <a:schemeClr val="tx1"/>
                </a:solidFill>
              </a:endParaRPr>
            </a:p>
          </xdr:txBody>
        </xdr:sp>
      </mc:Choice>
      <mc:Fallback xmlns="">
        <xdr:sp macro="" textlink="">
          <xdr:nvSpPr>
            <xdr:cNvPr id="6" name="TextBox 5">
              <a:extLst>
                <a:ext uri="{FF2B5EF4-FFF2-40B4-BE49-F238E27FC236}">
                  <a16:creationId xmlns:a16="http://schemas.microsoft.com/office/drawing/2014/main" id="{6B593F76-76D2-2E44-A3B7-192D242BDEE5}"/>
                </a:ext>
              </a:extLst>
            </xdr:cNvPr>
            <xdr:cNvSpPr txBox="1"/>
          </xdr:nvSpPr>
          <xdr:spPr>
            <a:xfrm>
              <a:off x="3619498" y="8509002"/>
              <a:ext cx="1875513"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mn-lt"/>
                  <a:ea typeface="+mn-ea"/>
                  <a:cs typeface="+mn-cs"/>
                </a:rPr>
                <a:t>𝑛 → #𝑅𝑎𝑛𝑘</a:t>
              </a:r>
              <a:r>
                <a:rPr lang="en-US" sz="1100" b="0" i="0">
                  <a:solidFill>
                    <a:schemeClr val="tx1"/>
                  </a:solidFill>
                  <a:effectLst/>
                  <a:latin typeface="Cambria Math" panose="02040503050406030204" pitchFamily="18" charset="0"/>
                  <a:ea typeface="+mn-ea"/>
                  <a:cs typeface="+mn-cs"/>
                </a:rPr>
                <a:t> </a:t>
              </a:r>
              <a:r>
                <a:rPr lang="en-US" sz="1100" i="0">
                  <a:solidFill>
                    <a:schemeClr val="tx1"/>
                  </a:solidFill>
                  <a:effectLst/>
                  <a:latin typeface="+mn-lt"/>
                  <a:ea typeface="+mn-ea"/>
                  <a:cs typeface="+mn-cs"/>
                </a:rPr>
                <a:t>𝑃𝑎𝑖𝑟𝑠 𝑖𝑛 𝐶𝑜𝑙𝑢𝑚𝑛</a:t>
              </a:r>
              <a:r>
                <a:rPr lang="en-US" sz="1100" i="0">
                  <a:solidFill>
                    <a:schemeClr val="tx1"/>
                  </a:solidFill>
                  <a:effectLst/>
                  <a:latin typeface="Cambria Math" panose="02040503050406030204" pitchFamily="18" charset="0"/>
                  <a:ea typeface="+mn-ea"/>
                  <a:cs typeface="+mn-cs"/>
                </a:rPr>
                <a:t>"</a:t>
              </a:r>
              <a:r>
                <a:rPr lang="en-US" i="0">
                  <a:effectLst/>
                  <a:latin typeface="Cambria Math" panose="02040503050406030204" pitchFamily="18" charset="0"/>
                </a:rPr>
                <a:t> </a:t>
              </a:r>
              <a:r>
                <a:rPr lang="en-US" i="0">
                  <a:effectLst/>
                </a:rPr>
                <a:t>"</a:t>
              </a:r>
              <a:endParaRPr lang="en-US" sz="1100">
                <a:solidFill>
                  <a:schemeClr val="tx1"/>
                </a:solidFill>
              </a:endParaRPr>
            </a:p>
          </xdr:txBody>
        </xdr:sp>
      </mc:Fallback>
    </mc:AlternateContent>
    <xdr:clientData/>
  </xdr:oneCellAnchor>
  <xdr:twoCellAnchor>
    <xdr:from>
      <xdr:col>1</xdr:col>
      <xdr:colOff>285750</xdr:colOff>
      <xdr:row>50</xdr:row>
      <xdr:rowOff>169333</xdr:rowOff>
    </xdr:from>
    <xdr:to>
      <xdr:col>2</xdr:col>
      <xdr:colOff>687917</xdr:colOff>
      <xdr:row>53</xdr:row>
      <xdr:rowOff>17034</xdr:rowOff>
    </xdr:to>
    <mc:AlternateContent xmlns:mc="http://schemas.openxmlformats.org/markup-compatibility/2006" xmlns:a14="http://schemas.microsoft.com/office/drawing/2010/main">
      <mc:Choice Requires="a14">
        <xdr:sp macro="" textlink="">
          <xdr:nvSpPr>
            <xdr:cNvPr id="7" name="TextBox 2">
              <a:extLst>
                <a:ext uri="{FF2B5EF4-FFF2-40B4-BE49-F238E27FC236}">
                  <a16:creationId xmlns:a16="http://schemas.microsoft.com/office/drawing/2014/main" id="{04553DC1-48B4-4B4A-98C1-BF2FDD537AAC}"/>
                </a:ext>
              </a:extLst>
            </xdr:cNvPr>
            <xdr:cNvSpPr txBox="1"/>
          </xdr:nvSpPr>
          <xdr:spPr>
            <a:xfrm>
              <a:off x="1111250" y="10445750"/>
              <a:ext cx="1227667" cy="4721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𝑇</m:t>
                    </m:r>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nary>
                          <m:naryPr>
                            <m:chr m:val="∑"/>
                            <m:limLoc m:val="undOvr"/>
                            <m:subHide m:val="on"/>
                            <m:supHide m:val="on"/>
                            <m:ctrlPr>
                              <a:rPr lang="en-US" sz="1100" i="1">
                                <a:solidFill>
                                  <a:schemeClr val="tx1"/>
                                </a:solidFill>
                                <a:effectLst/>
                                <a:latin typeface="Cambria Math" panose="02040503050406030204" pitchFamily="18" charset="0"/>
                                <a:ea typeface="+mn-ea"/>
                                <a:cs typeface="+mn-cs"/>
                              </a:rPr>
                            </m:ctrlPr>
                          </m:naryPr>
                          <m:sub/>
                          <m:sup/>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𝑤𝑒𝑖𝑔h𝑡</m:t>
                                </m:r>
                              </m:e>
                              <m:sub>
                                <m:argPr>
                                  <m:argSz m:val="-1"/>
                                </m:argPr>
                                <m:r>
                                  <a:rPr lang="en-US" sz="1100" i="1">
                                    <a:solidFill>
                                      <a:schemeClr val="tx1"/>
                                    </a:solidFill>
                                    <a:effectLst/>
                                    <a:latin typeface="Cambria Math" panose="02040503050406030204" pitchFamily="18" charset="0"/>
                                    <a:ea typeface="+mn-ea"/>
                                    <a:cs typeface="+mn-cs"/>
                                  </a:rPr>
                                  <m:t>𝑘</m:t>
                                </m:r>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m:t>
                                </m:r>
                              </m:e>
                              <m:sub>
                                <m:r>
                                  <a:rPr lang="en-US" sz="1100" i="1">
                                    <a:solidFill>
                                      <a:schemeClr val="tx1"/>
                                    </a:solidFill>
                                    <a:effectLst/>
                                    <a:latin typeface="Cambria Math" panose="02040503050406030204" pitchFamily="18" charset="0"/>
                                    <a:ea typeface="+mn-ea"/>
                                    <a:cs typeface="+mn-cs"/>
                                  </a:rPr>
                                  <m:t>𝑘</m:t>
                                </m:r>
                              </m:sub>
                            </m:sSub>
                          </m:e>
                        </m:nary>
                      </m:num>
                      <m:den>
                        <m:sSub>
                          <m:sSubPr>
                            <m:ctrlPr>
                              <a:rPr lang="en-US" sz="1100" i="1">
                                <a:solidFill>
                                  <a:schemeClr val="tx1"/>
                                </a:solidFill>
                                <a:effectLst/>
                                <a:latin typeface="Cambria Math" panose="02040503050406030204" pitchFamily="18" charset="0"/>
                                <a:ea typeface="+mn-ea"/>
                                <a:cs typeface="+mn-cs"/>
                              </a:rPr>
                            </m:ctrlPr>
                          </m:sSubPr>
                          <m:e>
                            <m:nary>
                              <m:naryPr>
                                <m:chr m:val="∑"/>
                                <m:limLoc m:val="undOvr"/>
                                <m:subHide m:val="on"/>
                                <m:supHide m:val="on"/>
                                <m:ctrlPr>
                                  <a:rPr lang="en-US" sz="1100" i="1">
                                    <a:solidFill>
                                      <a:schemeClr val="tx1"/>
                                    </a:solidFill>
                                    <a:effectLst/>
                                    <a:latin typeface="Cambria Math" panose="02040503050406030204" pitchFamily="18" charset="0"/>
                                    <a:ea typeface="+mn-ea"/>
                                    <a:cs typeface="+mn-cs"/>
                                  </a:rPr>
                                </m:ctrlPr>
                              </m:naryPr>
                              <m:sub/>
                              <m:sup/>
                              <m:e>
                                <m:r>
                                  <a:rPr lang="en-US" sz="1100" i="1">
                                    <a:solidFill>
                                      <a:schemeClr val="tx1"/>
                                    </a:solidFill>
                                    <a:effectLst/>
                                    <a:latin typeface="Cambria Math" panose="02040503050406030204" pitchFamily="18" charset="0"/>
                                    <a:ea typeface="+mn-ea"/>
                                    <a:cs typeface="+mn-cs"/>
                                  </a:rPr>
                                  <m:t>𝑤𝑒𝑖𝑔h𝑡</m:t>
                                </m:r>
                              </m:e>
                            </m:nary>
                          </m:e>
                          <m:sub>
                            <m:r>
                              <a:rPr lang="en-US" sz="1100" i="1">
                                <a:solidFill>
                                  <a:schemeClr val="tx1"/>
                                </a:solidFill>
                                <a:effectLst/>
                                <a:latin typeface="Cambria Math" panose="02040503050406030204" pitchFamily="18" charset="0"/>
                                <a:ea typeface="+mn-ea"/>
                                <a:cs typeface="+mn-cs"/>
                              </a:rPr>
                              <m:t>𝑘</m:t>
                            </m:r>
                          </m:sub>
                        </m:sSub>
                      </m:den>
                    </m:f>
                  </m:oMath>
                </m:oMathPara>
              </a14:m>
              <a:endParaRPr lang="en-US" sz="1100">
                <a:solidFill>
                  <a:schemeClr val="tx1"/>
                </a:solidFill>
                <a:effectLst/>
                <a:latin typeface="+mn-lt"/>
                <a:ea typeface="+mn-ea"/>
                <a:cs typeface="+mn-cs"/>
              </a:endParaRPr>
            </a:p>
          </xdr:txBody>
        </xdr:sp>
      </mc:Choice>
      <mc:Fallback xmlns="">
        <xdr:sp macro="" textlink="">
          <xdr:nvSpPr>
            <xdr:cNvPr id="7" name="TextBox 2">
              <a:extLst>
                <a:ext uri="{FF2B5EF4-FFF2-40B4-BE49-F238E27FC236}">
                  <a16:creationId xmlns:a16="http://schemas.microsoft.com/office/drawing/2014/main" id="{04553DC1-48B4-4B4A-98C1-BF2FDD537AAC}"/>
                </a:ext>
              </a:extLst>
            </xdr:cNvPr>
            <xdr:cNvSpPr txBox="1"/>
          </xdr:nvSpPr>
          <xdr:spPr>
            <a:xfrm>
              <a:off x="1111250" y="10445750"/>
              <a:ext cx="1227667" cy="4721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𝑇=(∑1▒〖〖𝑤𝑒𝑖𝑔ℎ𝑡〗_𝑘×𝑇_𝑘 〗)/∑1▒𝑤𝑒𝑖𝑔ℎ𝑡_𝑘 </a:t>
              </a:r>
              <a:endParaRPr lang="en-US" sz="1100">
                <a:solidFill>
                  <a:schemeClr val="tx1"/>
                </a:solidFill>
                <a:effectLst/>
                <a:latin typeface="+mn-lt"/>
                <a:ea typeface="+mn-ea"/>
                <a:cs typeface="+mn-cs"/>
              </a:endParaRPr>
            </a:p>
          </xdr:txBody>
        </xdr:sp>
      </mc:Fallback>
    </mc:AlternateContent>
    <xdr:clientData/>
  </xdr:twoCellAnchor>
  <xdr:twoCellAnchor>
    <xdr:from>
      <xdr:col>1</xdr:col>
      <xdr:colOff>275165</xdr:colOff>
      <xdr:row>63</xdr:row>
      <xdr:rowOff>95250</xdr:rowOff>
    </xdr:from>
    <xdr:to>
      <xdr:col>3</xdr:col>
      <xdr:colOff>740832</xdr:colOff>
      <xdr:row>66</xdr:row>
      <xdr:rowOff>42333</xdr:rowOff>
    </xdr:to>
    <mc:AlternateContent xmlns:mc="http://schemas.openxmlformats.org/markup-compatibility/2006" xmlns:a14="http://schemas.microsoft.com/office/drawing/2010/main">
      <mc:Choice Requires="a14">
        <xdr:sp macro="" textlink="">
          <xdr:nvSpPr>
            <xdr:cNvPr id="8" name="TextBox 2">
              <a:extLst>
                <a:ext uri="{FF2B5EF4-FFF2-40B4-BE49-F238E27FC236}">
                  <a16:creationId xmlns:a16="http://schemas.microsoft.com/office/drawing/2014/main" id="{85D3D2FE-54C3-6644-8DC2-A7034C5CDF2D}"/>
                </a:ext>
              </a:extLst>
            </xdr:cNvPr>
            <xdr:cNvSpPr txBox="1"/>
          </xdr:nvSpPr>
          <xdr:spPr>
            <a:xfrm>
              <a:off x="1100665" y="13049250"/>
              <a:ext cx="2116667" cy="55033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m:rPr>
                        <m:sty m:val="p"/>
                      </m:rPr>
                      <a:rPr lang="en-US" sz="1100">
                        <a:solidFill>
                          <a:schemeClr val="tx1"/>
                        </a:solidFill>
                        <a:effectLst/>
                        <a:latin typeface="Cambria Math" panose="02040503050406030204" pitchFamily="18" charset="0"/>
                        <a:ea typeface="+mn-ea"/>
                        <a:cs typeface="+mn-cs"/>
                      </a:rPr>
                      <m:t>Var</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𝑇</m:t>
                        </m:r>
                      </m:e>
                    </m:d>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1</m:t>
                        </m:r>
                      </m:num>
                      <m:den>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𝐴𝑌𝑠</m:t>
                            </m:r>
                            <m:r>
                              <a:rPr lang="en-US" sz="1100" i="1">
                                <a:solidFill>
                                  <a:schemeClr val="tx1"/>
                                </a:solidFill>
                                <a:effectLst/>
                                <a:latin typeface="Cambria Math" panose="02040503050406030204" pitchFamily="18" charset="0"/>
                                <a:ea typeface="+mn-ea"/>
                                <a:cs typeface="+mn-cs"/>
                              </a:rPr>
                              <m:t>−2</m:t>
                            </m:r>
                          </m:e>
                        </m:d>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𝐴𝑌𝑠</m:t>
                            </m:r>
                            <m:r>
                              <a:rPr lang="en-US" sz="1100" i="1">
                                <a:solidFill>
                                  <a:schemeClr val="tx1"/>
                                </a:solidFill>
                                <a:effectLst/>
                                <a:latin typeface="Cambria Math" panose="02040503050406030204" pitchFamily="18" charset="0"/>
                                <a:ea typeface="+mn-ea"/>
                                <a:cs typeface="+mn-cs"/>
                              </a:rPr>
                              <m:t>−3</m:t>
                            </m:r>
                          </m:num>
                          <m:den>
                            <m:r>
                              <a:rPr lang="en-US" sz="1100" i="1">
                                <a:solidFill>
                                  <a:schemeClr val="tx1"/>
                                </a:solidFill>
                                <a:effectLst/>
                                <a:latin typeface="Cambria Math" panose="02040503050406030204" pitchFamily="18" charset="0"/>
                                <a:ea typeface="+mn-ea"/>
                                <a:cs typeface="+mn-cs"/>
                              </a:rPr>
                              <m:t>2</m:t>
                            </m:r>
                          </m:den>
                        </m:f>
                      </m:den>
                    </m:f>
                  </m:oMath>
                </m:oMathPara>
              </a14:m>
              <a:endParaRPr lang="en-US" sz="1100">
                <a:solidFill>
                  <a:schemeClr val="tx1"/>
                </a:solidFill>
                <a:effectLst/>
                <a:latin typeface="+mn-lt"/>
                <a:ea typeface="+mn-ea"/>
                <a:cs typeface="+mn-cs"/>
              </a:endParaRPr>
            </a:p>
          </xdr:txBody>
        </xdr:sp>
      </mc:Choice>
      <mc:Fallback xmlns="">
        <xdr:sp macro="" textlink="">
          <xdr:nvSpPr>
            <xdr:cNvPr id="8" name="TextBox 2">
              <a:extLst>
                <a:ext uri="{FF2B5EF4-FFF2-40B4-BE49-F238E27FC236}">
                  <a16:creationId xmlns:a16="http://schemas.microsoft.com/office/drawing/2014/main" id="{85D3D2FE-54C3-6644-8DC2-A7034C5CDF2D}"/>
                </a:ext>
              </a:extLst>
            </xdr:cNvPr>
            <xdr:cNvSpPr txBox="1"/>
          </xdr:nvSpPr>
          <xdr:spPr>
            <a:xfrm>
              <a:off x="1100665" y="13049250"/>
              <a:ext cx="2116667" cy="55033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Var(𝑇)=1/((#𝐴𝑌𝑠−2)×(#𝐴𝑌𝑠−3)/2)</a:t>
              </a:r>
              <a:endParaRPr lang="en-US" sz="1100">
                <a:solidFill>
                  <a:schemeClr val="tx1"/>
                </a:solidFill>
                <a:effectLst/>
                <a:latin typeface="+mn-lt"/>
                <a:ea typeface="+mn-ea"/>
                <a:cs typeface="+mn-cs"/>
              </a:endParaRPr>
            </a:p>
          </xdr:txBody>
        </xdr:sp>
      </mc:Fallback>
    </mc:AlternateContent>
    <xdr:clientData/>
  </xdr:twoCellAnchor>
  <xdr:oneCellAnchor>
    <xdr:from>
      <xdr:col>1</xdr:col>
      <xdr:colOff>338665</xdr:colOff>
      <xdr:row>61</xdr:row>
      <xdr:rowOff>127002</xdr:rowOff>
    </xdr:from>
    <xdr:ext cx="560602" cy="172098"/>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3EBF09E2-DD37-D84A-B12A-E0A7EB25B3D7}"/>
                </a:ext>
              </a:extLst>
            </xdr:cNvPr>
            <xdr:cNvSpPr txBox="1"/>
          </xdr:nvSpPr>
          <xdr:spPr>
            <a:xfrm>
              <a:off x="1164165" y="12678835"/>
              <a:ext cx="560602"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m:rPr>
                        <m:sty m:val="p"/>
                      </m:rPr>
                      <a:rPr lang="en-US" sz="1100">
                        <a:solidFill>
                          <a:schemeClr val="tx1"/>
                        </a:solidFill>
                        <a:effectLst/>
                        <a:latin typeface="Cambria Math" panose="02040503050406030204" pitchFamily="18" charset="0"/>
                        <a:ea typeface="+mn-ea"/>
                        <a:cs typeface="+mn-cs"/>
                      </a:rPr>
                      <m:t>E</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m:t>
                    </m:r>
                    <m:r>
                      <a:rPr lang="en-US" sz="1100" i="1">
                        <a:solidFill>
                          <a:schemeClr val="tx1"/>
                        </a:solidFill>
                        <a:effectLst/>
                        <a:latin typeface="Cambria Math" panose="02040503050406030204" pitchFamily="18" charset="0"/>
                        <a:ea typeface="+mn-ea"/>
                        <a:cs typeface="+mn-cs"/>
                      </a:rPr>
                      <m:t>]=0</m:t>
                    </m:r>
                  </m:oMath>
                </m:oMathPara>
              </a14:m>
              <a:endParaRPr lang="en-US" sz="1100">
                <a:solidFill>
                  <a:schemeClr val="tx1"/>
                </a:solidFill>
                <a:effectLst/>
                <a:latin typeface="+mn-lt"/>
                <a:ea typeface="+mn-ea"/>
                <a:cs typeface="+mn-cs"/>
              </a:endParaRPr>
            </a:p>
          </xdr:txBody>
        </xdr:sp>
      </mc:Choice>
      <mc:Fallback xmlns="">
        <xdr:sp macro="" textlink="">
          <xdr:nvSpPr>
            <xdr:cNvPr id="9" name="TextBox 8">
              <a:extLst>
                <a:ext uri="{FF2B5EF4-FFF2-40B4-BE49-F238E27FC236}">
                  <a16:creationId xmlns:a16="http://schemas.microsoft.com/office/drawing/2014/main" id="{3EBF09E2-DD37-D84A-B12A-E0A7EB25B3D7}"/>
                </a:ext>
              </a:extLst>
            </xdr:cNvPr>
            <xdr:cNvSpPr txBox="1"/>
          </xdr:nvSpPr>
          <xdr:spPr>
            <a:xfrm>
              <a:off x="1164165" y="12678835"/>
              <a:ext cx="560602"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E[𝑇]=0</a:t>
              </a:r>
              <a:endParaRPr lang="en-US" sz="1100">
                <a:solidFill>
                  <a:schemeClr val="tx1"/>
                </a:solidFill>
                <a:effectLst/>
                <a:latin typeface="+mn-lt"/>
                <a:ea typeface="+mn-ea"/>
                <a:cs typeface="+mn-cs"/>
              </a:endParaRPr>
            </a:p>
          </xdr:txBody>
        </xdr:sp>
      </mc:Fallback>
    </mc:AlternateContent>
    <xdr:clientData/>
  </xdr:oneCellAnchor>
  <xdr:oneCellAnchor>
    <xdr:from>
      <xdr:col>4</xdr:col>
      <xdr:colOff>264584</xdr:colOff>
      <xdr:row>51</xdr:row>
      <xdr:rowOff>105834</xdr:rowOff>
    </xdr:from>
    <xdr:ext cx="1544334" cy="172098"/>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BED81687-0E73-514F-8A93-30F6A6B6F5AA}"/>
                </a:ext>
              </a:extLst>
            </xdr:cNvPr>
            <xdr:cNvSpPr txBox="1"/>
          </xdr:nvSpPr>
          <xdr:spPr>
            <a:xfrm>
              <a:off x="3566584" y="10583334"/>
              <a:ext cx="1544334"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𝑤𝑒𝑖𝑔h𝑡</m:t>
                        </m:r>
                      </m:e>
                      <m:sub>
                        <m:r>
                          <a:rPr lang="en-US" sz="1100" i="1">
                            <a:solidFill>
                              <a:schemeClr val="tx1"/>
                            </a:solidFill>
                            <a:effectLst/>
                            <a:latin typeface="Cambria Math" panose="02040503050406030204" pitchFamily="18" charset="0"/>
                            <a:ea typeface="+mn-ea"/>
                            <a:cs typeface="+mn-cs"/>
                          </a:rPr>
                          <m:t>𝑘</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𝐴𝑌𝑠</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𝑘</m:t>
                    </m:r>
                    <m:r>
                      <a:rPr lang="en-US" sz="1100" i="1">
                        <a:solidFill>
                          <a:schemeClr val="tx1"/>
                        </a:solidFill>
                        <a:effectLst/>
                        <a:latin typeface="Cambria Math" panose="02040503050406030204" pitchFamily="18" charset="0"/>
                        <a:ea typeface="+mn-ea"/>
                        <a:cs typeface="+mn-cs"/>
                      </a:rPr>
                      <m:t>−1</m:t>
                    </m:r>
                  </m:oMath>
                </m:oMathPara>
              </a14:m>
              <a:endParaRPr lang="en-US" sz="1100">
                <a:solidFill>
                  <a:schemeClr val="tx1"/>
                </a:solidFill>
                <a:effectLst/>
                <a:latin typeface="+mn-lt"/>
                <a:ea typeface="+mn-ea"/>
                <a:cs typeface="+mn-cs"/>
              </a:endParaRPr>
            </a:p>
          </xdr:txBody>
        </xdr:sp>
      </mc:Choice>
      <mc:Fallback xmlns="">
        <xdr:sp macro="" textlink="">
          <xdr:nvSpPr>
            <xdr:cNvPr id="11" name="TextBox 10">
              <a:extLst>
                <a:ext uri="{FF2B5EF4-FFF2-40B4-BE49-F238E27FC236}">
                  <a16:creationId xmlns:a16="http://schemas.microsoft.com/office/drawing/2014/main" id="{BED81687-0E73-514F-8A93-30F6A6B6F5AA}"/>
                </a:ext>
              </a:extLst>
            </xdr:cNvPr>
            <xdr:cNvSpPr txBox="1"/>
          </xdr:nvSpPr>
          <xdr:spPr>
            <a:xfrm>
              <a:off x="3566584" y="10583334"/>
              <a:ext cx="1544334"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〖𝑤𝑒𝑖𝑔ℎ𝑡〗_𝑘=#𝐴𝑌𝑠−𝑘−1</a:t>
              </a:r>
              <a:endParaRPr lang="en-US" sz="1100">
                <a:solidFill>
                  <a:schemeClr val="tx1"/>
                </a:solidFill>
                <a:effectLst/>
                <a:latin typeface="+mn-lt"/>
                <a:ea typeface="+mn-ea"/>
                <a:cs typeface="+mn-cs"/>
              </a:endParaRPr>
            </a:p>
          </xdr:txBody>
        </xdr:sp>
      </mc:Fallback>
    </mc:AlternateContent>
    <xdr:clientData/>
  </xdr:oneCellAnchor>
  <xdr:twoCellAnchor>
    <xdr:from>
      <xdr:col>1</xdr:col>
      <xdr:colOff>306917</xdr:colOff>
      <xdr:row>66</xdr:row>
      <xdr:rowOff>169334</xdr:rowOff>
    </xdr:from>
    <xdr:to>
      <xdr:col>3</xdr:col>
      <xdr:colOff>95250</xdr:colOff>
      <xdr:row>68</xdr:row>
      <xdr:rowOff>74084</xdr:rowOff>
    </xdr:to>
    <mc:AlternateContent xmlns:mc="http://schemas.openxmlformats.org/markup-compatibility/2006" xmlns:a14="http://schemas.microsoft.com/office/drawing/2010/main">
      <mc:Choice Requires="a14">
        <xdr:sp macro="" textlink="">
          <xdr:nvSpPr>
            <xdr:cNvPr id="13" name="TextBox 2">
              <a:extLst>
                <a:ext uri="{FF2B5EF4-FFF2-40B4-BE49-F238E27FC236}">
                  <a16:creationId xmlns:a16="http://schemas.microsoft.com/office/drawing/2014/main" id="{660CB4B7-6939-2442-9771-ABDC6EEE96A7}"/>
                </a:ext>
              </a:extLst>
            </xdr:cNvPr>
            <xdr:cNvSpPr txBox="1"/>
          </xdr:nvSpPr>
          <xdr:spPr>
            <a:xfrm>
              <a:off x="1132417" y="13726584"/>
              <a:ext cx="1439333" cy="3069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m:rPr>
                        <m:sty m:val="p"/>
                      </m:rPr>
                      <a:rPr lang="en-US" sz="1100">
                        <a:solidFill>
                          <a:schemeClr val="tx1"/>
                        </a:solidFill>
                        <a:effectLst/>
                        <a:latin typeface="Cambria Math" panose="02040503050406030204" pitchFamily="18" charset="0"/>
                        <a:ea typeface="+mn-ea"/>
                        <a:cs typeface="+mn-cs"/>
                      </a:rPr>
                      <m:t>C</m:t>
                    </m:r>
                    <m:r>
                      <a:rPr lang="en-US" sz="1100">
                        <a:solidFill>
                          <a:schemeClr val="tx1"/>
                        </a:solidFill>
                        <a:effectLst/>
                        <a:latin typeface="Cambria Math" panose="02040503050406030204" pitchFamily="18" charset="0"/>
                        <a:ea typeface="+mn-ea"/>
                        <a:cs typeface="+mn-cs"/>
                      </a:rPr>
                      <m:t>.</m:t>
                    </m:r>
                    <m:r>
                      <m:rPr>
                        <m:sty m:val="p"/>
                      </m:rPr>
                      <a:rPr lang="en-US" sz="1100">
                        <a:solidFill>
                          <a:schemeClr val="tx1"/>
                        </a:solidFill>
                        <a:effectLst/>
                        <a:latin typeface="Cambria Math" panose="02040503050406030204" pitchFamily="18" charset="0"/>
                        <a:ea typeface="+mn-ea"/>
                        <a:cs typeface="+mn-cs"/>
                      </a:rPr>
                      <m:t>I</m:t>
                    </m:r>
                    <m:r>
                      <a:rPr lang="en-US" sz="1100">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=0±</m:t>
                    </m:r>
                    <m:r>
                      <a:rPr lang="en-US" sz="1100" i="1">
                        <a:solidFill>
                          <a:schemeClr val="tx1"/>
                        </a:solidFill>
                        <a:effectLst/>
                        <a:latin typeface="Cambria Math" panose="02040503050406030204" pitchFamily="18" charset="0"/>
                        <a:ea typeface="+mn-ea"/>
                        <a:cs typeface="+mn-cs"/>
                      </a:rPr>
                      <m:t>𝑧</m:t>
                    </m:r>
                    <m:r>
                      <a:rPr lang="en-US" sz="1100" i="1">
                        <a:solidFill>
                          <a:schemeClr val="tx1"/>
                        </a:solidFill>
                        <a:effectLst/>
                        <a:latin typeface="Cambria Math" panose="02040503050406030204" pitchFamily="18" charset="0"/>
                        <a:ea typeface="+mn-ea"/>
                        <a:cs typeface="+mn-cs"/>
                      </a:rPr>
                      <m:t>×</m:t>
                    </m:r>
                    <m:rad>
                      <m:radPr>
                        <m:degHide m:val="on"/>
                        <m:ctrlPr>
                          <a:rPr lang="en-US" sz="1100" i="1">
                            <a:solidFill>
                              <a:schemeClr val="tx1"/>
                            </a:solidFill>
                            <a:effectLst/>
                            <a:latin typeface="Cambria Math" panose="02040503050406030204" pitchFamily="18" charset="0"/>
                            <a:ea typeface="+mn-ea"/>
                            <a:cs typeface="+mn-cs"/>
                          </a:rPr>
                        </m:ctrlPr>
                      </m:radPr>
                      <m:deg/>
                      <m:e>
                        <m:r>
                          <m:rPr>
                            <m:sty m:val="p"/>
                          </m:rPr>
                          <a:rPr lang="en-US" sz="1100">
                            <a:solidFill>
                              <a:schemeClr val="tx1"/>
                            </a:solidFill>
                            <a:effectLst/>
                            <a:latin typeface="Cambria Math" panose="02040503050406030204" pitchFamily="18" charset="0"/>
                            <a:ea typeface="+mn-ea"/>
                            <a:cs typeface="+mn-cs"/>
                          </a:rPr>
                          <m:t>Var</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m:t>
                        </m:r>
                        <m:r>
                          <a:rPr lang="en-US" sz="1100" i="1">
                            <a:solidFill>
                              <a:schemeClr val="tx1"/>
                            </a:solidFill>
                            <a:effectLst/>
                            <a:latin typeface="Cambria Math" panose="02040503050406030204" pitchFamily="18" charset="0"/>
                            <a:ea typeface="+mn-ea"/>
                            <a:cs typeface="+mn-cs"/>
                          </a:rPr>
                          <m:t>)</m:t>
                        </m:r>
                      </m:e>
                    </m:rad>
                  </m:oMath>
                </m:oMathPara>
              </a14:m>
              <a:endParaRPr lang="en-US" sz="1100">
                <a:solidFill>
                  <a:schemeClr val="tx1"/>
                </a:solidFill>
                <a:effectLst/>
                <a:latin typeface="+mn-lt"/>
                <a:ea typeface="+mn-ea"/>
                <a:cs typeface="+mn-cs"/>
              </a:endParaRPr>
            </a:p>
          </xdr:txBody>
        </xdr:sp>
      </mc:Choice>
      <mc:Fallback xmlns="">
        <xdr:sp macro="" textlink="">
          <xdr:nvSpPr>
            <xdr:cNvPr id="13" name="TextBox 2">
              <a:extLst>
                <a:ext uri="{FF2B5EF4-FFF2-40B4-BE49-F238E27FC236}">
                  <a16:creationId xmlns:a16="http://schemas.microsoft.com/office/drawing/2014/main" id="{660CB4B7-6939-2442-9771-ABDC6EEE96A7}"/>
                </a:ext>
              </a:extLst>
            </xdr:cNvPr>
            <xdr:cNvSpPr txBox="1"/>
          </xdr:nvSpPr>
          <xdr:spPr>
            <a:xfrm>
              <a:off x="1132417" y="13726584"/>
              <a:ext cx="1439333" cy="3069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wrap="square" lIns="45720" tIns="45720" rIns="45720" bIns="4572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C.I.=0±𝑧×√(Var(𝑇))</a:t>
              </a:r>
              <a:endParaRPr lang="en-US" sz="1100">
                <a:solidFill>
                  <a:schemeClr val="tx1"/>
                </a:solidFill>
                <a:effectLst/>
                <a:latin typeface="+mn-lt"/>
                <a:ea typeface="+mn-ea"/>
                <a:cs typeface="+mn-cs"/>
              </a:endParaRPr>
            </a:p>
          </xdr:txBody>
        </xdr:sp>
      </mc:Fallback>
    </mc:AlternateContent>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213"/>
  <sheetViews>
    <sheetView showGridLines="0" tabSelected="1" zoomScale="120" zoomScaleNormal="120" workbookViewId="0"/>
  </sheetViews>
  <sheetFormatPr baseColWidth="10" defaultColWidth="10.83203125" defaultRowHeight="16" x14ac:dyDescent="0.2"/>
  <cols>
    <col min="1" max="11" width="10.83203125" style="73" customWidth="1"/>
    <col min="12" max="16384" width="10.83203125" style="73"/>
  </cols>
  <sheetData>
    <row r="1" spans="1:10" ht="19" x14ac:dyDescent="0.25">
      <c r="A1" s="1" t="s">
        <v>128</v>
      </c>
      <c r="B1" s="80"/>
      <c r="C1" s="80"/>
      <c r="D1" s="80"/>
      <c r="E1" s="80"/>
      <c r="F1" s="80"/>
      <c r="G1" s="80"/>
      <c r="H1" s="80"/>
      <c r="I1" s="80"/>
      <c r="J1" s="81"/>
    </row>
    <row r="2" spans="1:10" x14ac:dyDescent="0.2">
      <c r="A2" s="82"/>
      <c r="B2" s="80"/>
      <c r="C2" s="80"/>
      <c r="D2" s="80"/>
      <c r="E2" s="80"/>
      <c r="F2" s="80"/>
      <c r="G2" s="80"/>
      <c r="H2" s="80"/>
      <c r="I2" s="80"/>
      <c r="J2" s="81"/>
    </row>
    <row r="3" spans="1:10" x14ac:dyDescent="0.2">
      <c r="A3" s="5"/>
      <c r="B3" s="80" t="s">
        <v>11</v>
      </c>
      <c r="C3" s="80"/>
      <c r="D3" s="80"/>
      <c r="E3" s="80"/>
      <c r="F3" s="80"/>
      <c r="G3" s="80"/>
      <c r="H3" s="80"/>
      <c r="I3" s="80"/>
      <c r="J3" s="81"/>
    </row>
    <row r="4" spans="1:10" x14ac:dyDescent="0.2">
      <c r="A4" s="5"/>
      <c r="B4" s="80"/>
      <c r="C4" s="80"/>
      <c r="D4" s="80"/>
      <c r="E4" s="80"/>
      <c r="F4" s="80"/>
      <c r="G4" s="80"/>
      <c r="H4" s="80"/>
      <c r="I4" s="80"/>
      <c r="J4" s="81"/>
    </row>
    <row r="5" spans="1:10" x14ac:dyDescent="0.2">
      <c r="A5" s="5"/>
      <c r="B5" s="80"/>
      <c r="C5" s="204" t="s">
        <v>3</v>
      </c>
      <c r="D5" s="205"/>
      <c r="E5" s="206"/>
      <c r="F5" s="80"/>
      <c r="G5" s="80"/>
      <c r="H5" s="80"/>
      <c r="I5" s="80"/>
      <c r="J5" s="81"/>
    </row>
    <row r="6" spans="1:10" x14ac:dyDescent="0.2">
      <c r="A6" s="5"/>
      <c r="B6" s="80"/>
      <c r="C6" s="207" t="s">
        <v>4</v>
      </c>
      <c r="D6" s="83"/>
      <c r="E6" s="84"/>
      <c r="F6" s="80"/>
      <c r="G6" s="80"/>
      <c r="H6" s="80"/>
      <c r="I6" s="80"/>
      <c r="J6" s="81"/>
    </row>
    <row r="7" spans="1:10" ht="17" x14ac:dyDescent="0.2">
      <c r="A7" s="5"/>
      <c r="B7" s="80"/>
      <c r="C7" s="208"/>
      <c r="D7" s="31" t="s">
        <v>6</v>
      </c>
      <c r="E7" s="30" t="s">
        <v>12</v>
      </c>
      <c r="F7" s="80"/>
      <c r="G7" s="80"/>
      <c r="H7" s="80"/>
      <c r="I7" s="80"/>
      <c r="J7" s="81"/>
    </row>
    <row r="8" spans="1:10" x14ac:dyDescent="0.2">
      <c r="A8" s="5"/>
      <c r="B8" s="80"/>
      <c r="C8" s="22">
        <v>2017</v>
      </c>
      <c r="D8" s="25">
        <v>10700</v>
      </c>
      <c r="E8" s="26">
        <v>12400</v>
      </c>
      <c r="F8" s="80"/>
      <c r="G8" s="80"/>
      <c r="H8" s="80"/>
      <c r="I8" s="80"/>
      <c r="J8" s="81"/>
    </row>
    <row r="9" spans="1:10" x14ac:dyDescent="0.2">
      <c r="A9" s="5"/>
      <c r="B9" s="80"/>
      <c r="C9" s="24">
        <v>2018</v>
      </c>
      <c r="D9" s="27">
        <v>9500</v>
      </c>
      <c r="E9" s="28">
        <v>12700</v>
      </c>
      <c r="F9" s="80"/>
      <c r="G9" s="80"/>
      <c r="H9" s="80"/>
      <c r="I9" s="80"/>
      <c r="J9" s="81"/>
    </row>
    <row r="10" spans="1:10" x14ac:dyDescent="0.2">
      <c r="A10" s="5"/>
      <c r="B10" s="80"/>
      <c r="C10" s="24">
        <v>2019</v>
      </c>
      <c r="D10" s="27">
        <v>15000</v>
      </c>
      <c r="E10" s="28">
        <v>17600</v>
      </c>
      <c r="F10" s="80"/>
      <c r="G10" s="80"/>
      <c r="H10" s="80"/>
      <c r="I10" s="80"/>
      <c r="J10" s="81"/>
    </row>
    <row r="11" spans="1:10" x14ac:dyDescent="0.2">
      <c r="A11" s="5"/>
      <c r="B11" s="80"/>
      <c r="C11" s="24">
        <v>2020</v>
      </c>
      <c r="D11" s="27">
        <v>20100</v>
      </c>
      <c r="E11" s="28">
        <v>22300</v>
      </c>
      <c r="F11" s="80"/>
      <c r="G11" s="80"/>
      <c r="H11" s="80"/>
      <c r="I11" s="80"/>
      <c r="J11" s="81"/>
    </row>
    <row r="12" spans="1:10" x14ac:dyDescent="0.2">
      <c r="A12" s="5"/>
      <c r="B12" s="80"/>
      <c r="C12" s="24">
        <v>2021</v>
      </c>
      <c r="D12" s="27">
        <v>21000</v>
      </c>
      <c r="E12" s="28">
        <v>24800</v>
      </c>
      <c r="F12" s="80"/>
      <c r="G12" s="80"/>
      <c r="H12" s="80"/>
      <c r="I12" s="80"/>
      <c r="J12" s="81"/>
    </row>
    <row r="13" spans="1:10" x14ac:dyDescent="0.2">
      <c r="A13" s="5"/>
      <c r="B13" s="80"/>
      <c r="C13" s="24">
        <v>2022</v>
      </c>
      <c r="D13" s="27">
        <v>11800</v>
      </c>
      <c r="E13" s="28">
        <v>14700</v>
      </c>
      <c r="F13" s="80"/>
      <c r="G13" s="80"/>
      <c r="H13" s="80"/>
      <c r="I13" s="80"/>
      <c r="J13" s="81"/>
    </row>
    <row r="14" spans="1:10" x14ac:dyDescent="0.2">
      <c r="A14" s="5"/>
      <c r="B14" s="80"/>
      <c r="C14" s="23">
        <v>2023</v>
      </c>
      <c r="D14" s="29">
        <v>11200</v>
      </c>
      <c r="E14" s="30"/>
      <c r="F14" s="80"/>
      <c r="G14" s="80"/>
      <c r="H14" s="80"/>
      <c r="I14" s="80"/>
      <c r="J14" s="81"/>
    </row>
    <row r="15" spans="1:10" x14ac:dyDescent="0.2">
      <c r="A15" s="5"/>
      <c r="B15" s="80"/>
      <c r="C15" s="80"/>
      <c r="D15" s="80"/>
      <c r="E15" s="80"/>
      <c r="F15" s="80"/>
      <c r="G15" s="80"/>
      <c r="H15" s="80"/>
      <c r="I15" s="80"/>
      <c r="J15" s="81"/>
    </row>
    <row r="16" spans="1:10" x14ac:dyDescent="0.2">
      <c r="A16" s="5"/>
      <c r="B16" s="80"/>
      <c r="C16" s="80"/>
      <c r="D16" s="80"/>
      <c r="E16" s="80"/>
      <c r="F16" s="80"/>
      <c r="G16" s="80"/>
      <c r="H16" s="80"/>
      <c r="I16" s="80"/>
      <c r="J16" s="81"/>
    </row>
    <row r="17" spans="1:12" x14ac:dyDescent="0.2">
      <c r="A17" s="5"/>
      <c r="B17" s="80" t="s">
        <v>0</v>
      </c>
      <c r="C17" s="80"/>
      <c r="D17" s="80"/>
      <c r="E17" s="80"/>
      <c r="F17" s="80"/>
      <c r="G17" s="80"/>
      <c r="H17" s="80"/>
      <c r="I17" s="80"/>
      <c r="J17" s="81"/>
    </row>
    <row r="18" spans="1:12" x14ac:dyDescent="0.2">
      <c r="A18" s="5"/>
      <c r="B18" s="80" t="s">
        <v>143</v>
      </c>
      <c r="C18" s="80"/>
      <c r="D18" s="80"/>
      <c r="E18" s="80"/>
      <c r="F18" s="80"/>
      <c r="G18" s="80"/>
      <c r="H18" s="80"/>
      <c r="I18" s="80"/>
      <c r="J18" s="81"/>
    </row>
    <row r="19" spans="1:12" x14ac:dyDescent="0.2">
      <c r="A19" s="5"/>
      <c r="B19" s="80"/>
      <c r="C19" s="80"/>
      <c r="D19" s="80"/>
      <c r="E19" s="80"/>
      <c r="F19" s="80"/>
      <c r="G19" s="80"/>
      <c r="H19" s="80"/>
      <c r="I19" s="80"/>
      <c r="J19" s="81"/>
    </row>
    <row r="20" spans="1:12" x14ac:dyDescent="0.2">
      <c r="A20" s="5"/>
      <c r="B20" s="80"/>
      <c r="C20" s="80"/>
      <c r="D20" s="80"/>
      <c r="E20" s="80"/>
      <c r="F20" s="80"/>
      <c r="G20" s="80"/>
      <c r="H20" s="80"/>
      <c r="I20" s="80"/>
      <c r="J20" s="81"/>
    </row>
    <row r="21" spans="1:12" x14ac:dyDescent="0.2">
      <c r="A21" s="5"/>
      <c r="B21" s="80" t="s">
        <v>1</v>
      </c>
      <c r="C21" s="80"/>
      <c r="D21" s="80"/>
      <c r="E21" s="80"/>
      <c r="F21" s="80"/>
      <c r="G21" s="80"/>
      <c r="H21" s="80"/>
      <c r="I21" s="80"/>
      <c r="J21" s="81"/>
    </row>
    <row r="22" spans="1:12" x14ac:dyDescent="0.2">
      <c r="A22" s="5"/>
      <c r="B22" s="80" t="s">
        <v>13</v>
      </c>
      <c r="C22" s="80"/>
      <c r="D22" s="80"/>
      <c r="E22" s="80"/>
      <c r="F22" s="80"/>
      <c r="G22" s="80"/>
      <c r="H22" s="80"/>
      <c r="I22" s="80"/>
      <c r="J22" s="81"/>
    </row>
    <row r="23" spans="1:12" x14ac:dyDescent="0.2">
      <c r="A23" s="5"/>
      <c r="B23" s="80" t="s">
        <v>14</v>
      </c>
      <c r="C23" s="80"/>
      <c r="D23" s="80"/>
      <c r="E23" s="80"/>
      <c r="F23" s="80"/>
      <c r="G23" s="80"/>
      <c r="H23" s="80"/>
      <c r="I23" s="80"/>
      <c r="J23" s="81"/>
    </row>
    <row r="24" spans="1:12" ht="17" thickBot="1" x14ac:dyDescent="0.25">
      <c r="A24" s="85"/>
      <c r="B24" s="86"/>
      <c r="C24" s="87"/>
      <c r="D24" s="87"/>
      <c r="E24" s="87"/>
      <c r="F24" s="86"/>
      <c r="G24" s="86"/>
      <c r="H24" s="86"/>
      <c r="I24" s="86"/>
      <c r="J24" s="88"/>
      <c r="L24" s="4"/>
    </row>
    <row r="25" spans="1:12" x14ac:dyDescent="0.2">
      <c r="L25" s="4"/>
    </row>
    <row r="26" spans="1:12" ht="19" x14ac:dyDescent="0.25">
      <c r="A26" s="2" t="s">
        <v>2</v>
      </c>
      <c r="L26" s="4"/>
    </row>
    <row r="27" spans="1:12" x14ac:dyDescent="0.2">
      <c r="A27" s="3" t="s">
        <v>115</v>
      </c>
      <c r="C27" s="89"/>
    </row>
    <row r="28" spans="1:12" x14ac:dyDescent="0.2">
      <c r="A28" s="43" t="s">
        <v>120</v>
      </c>
      <c r="B28" s="11" t="s">
        <v>126</v>
      </c>
    </row>
    <row r="29" spans="1:12" x14ac:dyDescent="0.2">
      <c r="L29" s="4"/>
    </row>
    <row r="30" spans="1:12" x14ac:dyDescent="0.2">
      <c r="L30" s="4"/>
    </row>
    <row r="31" spans="1:12" x14ac:dyDescent="0.2">
      <c r="L31" s="4"/>
    </row>
    <row r="32" spans="1:12" ht="17" thickBot="1" x14ac:dyDescent="0.25">
      <c r="L32" s="4"/>
    </row>
    <row r="33" spans="1:12" ht="17" thickBot="1" x14ac:dyDescent="0.25">
      <c r="C33" s="75" t="s">
        <v>15</v>
      </c>
      <c r="D33" s="132">
        <f>SUM(E8:E13)/SUM(D8:D13)</f>
        <v>1.1861520998864927</v>
      </c>
      <c r="L33" s="4"/>
    </row>
    <row r="34" spans="1:12" x14ac:dyDescent="0.2">
      <c r="A34" s="43"/>
      <c r="B34" s="11"/>
    </row>
    <row r="35" spans="1:12" x14ac:dyDescent="0.2">
      <c r="A35" s="43" t="s">
        <v>121</v>
      </c>
      <c r="B35" s="203" t="s">
        <v>127</v>
      </c>
      <c r="C35" s="203"/>
      <c r="D35" s="203"/>
      <c r="E35" s="203"/>
      <c r="F35" s="203"/>
      <c r="G35" s="203"/>
      <c r="H35" s="203"/>
      <c r="I35" s="203"/>
    </row>
    <row r="36" spans="1:12" x14ac:dyDescent="0.2">
      <c r="A36" s="43"/>
      <c r="B36" s="203"/>
      <c r="C36" s="203"/>
      <c r="D36" s="203"/>
      <c r="E36" s="203"/>
      <c r="F36" s="203"/>
      <c r="G36" s="203"/>
      <c r="H36" s="203"/>
      <c r="I36" s="203"/>
    </row>
    <row r="37" spans="1:12" x14ac:dyDescent="0.2">
      <c r="A37" s="43"/>
      <c r="B37" s="203"/>
      <c r="C37" s="203"/>
      <c r="D37" s="203"/>
      <c r="E37" s="203"/>
      <c r="F37" s="203"/>
      <c r="G37" s="203"/>
      <c r="H37" s="203"/>
      <c r="I37" s="203"/>
    </row>
    <row r="38" spans="1:12" x14ac:dyDescent="0.2">
      <c r="A38" s="43"/>
      <c r="B38" s="11"/>
    </row>
    <row r="39" spans="1:12" x14ac:dyDescent="0.2">
      <c r="A39" s="43"/>
      <c r="B39" s="11"/>
      <c r="G39" s="198" t="s">
        <v>7</v>
      </c>
      <c r="H39" s="198"/>
    </row>
    <row r="40" spans="1:12" x14ac:dyDescent="0.2">
      <c r="A40" s="43"/>
      <c r="B40" s="11"/>
      <c r="G40" s="90" t="s">
        <v>8</v>
      </c>
      <c r="H40" s="91" t="s">
        <v>16</v>
      </c>
    </row>
    <row r="41" spans="1:12" x14ac:dyDescent="0.2">
      <c r="A41" s="43"/>
      <c r="B41" s="11"/>
      <c r="G41" s="92">
        <v>0</v>
      </c>
      <c r="H41" s="93">
        <f>G41*$D$33</f>
        <v>0</v>
      </c>
    </row>
    <row r="42" spans="1:12" x14ac:dyDescent="0.2">
      <c r="G42" s="92">
        <v>25000</v>
      </c>
      <c r="H42" s="93">
        <f>G42*$D$33</f>
        <v>29653.80249716232</v>
      </c>
    </row>
    <row r="51" spans="1:14" x14ac:dyDescent="0.2">
      <c r="C51" s="89"/>
    </row>
    <row r="52" spans="1:14" x14ac:dyDescent="0.2">
      <c r="M52" s="89"/>
    </row>
    <row r="53" spans="1:14" x14ac:dyDescent="0.2">
      <c r="B53" s="197" t="s">
        <v>17</v>
      </c>
      <c r="C53" s="197"/>
      <c r="D53" s="197"/>
      <c r="E53" s="197"/>
      <c r="F53" s="197"/>
      <c r="G53" s="197"/>
      <c r="H53" s="197"/>
      <c r="I53" s="197"/>
      <c r="M53" s="89"/>
    </row>
    <row r="54" spans="1:14" x14ac:dyDescent="0.2">
      <c r="B54" s="197"/>
      <c r="C54" s="197"/>
      <c r="D54" s="197"/>
      <c r="E54" s="197"/>
      <c r="F54" s="197"/>
      <c r="G54" s="197"/>
      <c r="H54" s="197"/>
      <c r="I54" s="197"/>
      <c r="L54" s="4"/>
      <c r="M54" s="4"/>
      <c r="N54" s="4"/>
    </row>
    <row r="55" spans="1:14" x14ac:dyDescent="0.2">
      <c r="M55" s="89"/>
    </row>
    <row r="56" spans="1:14" x14ac:dyDescent="0.2">
      <c r="A56" s="3" t="s">
        <v>116</v>
      </c>
      <c r="L56" s="4"/>
      <c r="M56" s="4"/>
      <c r="N56" s="4"/>
    </row>
    <row r="57" spans="1:14" x14ac:dyDescent="0.2">
      <c r="A57" s="43" t="s">
        <v>122</v>
      </c>
      <c r="B57" s="11" t="s">
        <v>144</v>
      </c>
      <c r="L57" s="4"/>
      <c r="M57" s="4"/>
      <c r="N57" s="4"/>
    </row>
    <row r="58" spans="1:14" x14ac:dyDescent="0.2">
      <c r="B58" s="77"/>
      <c r="L58" s="4"/>
      <c r="M58" s="4"/>
      <c r="N58" s="4"/>
    </row>
    <row r="59" spans="1:14" x14ac:dyDescent="0.2">
      <c r="B59" s="77"/>
      <c r="L59" s="4"/>
      <c r="M59" s="4"/>
      <c r="N59" s="4"/>
    </row>
    <row r="60" spans="1:14" x14ac:dyDescent="0.2">
      <c r="B60" s="77"/>
      <c r="L60" s="4"/>
      <c r="M60" s="4"/>
      <c r="N60" s="4"/>
    </row>
    <row r="61" spans="1:14" x14ac:dyDescent="0.2">
      <c r="B61" s="77"/>
      <c r="L61" s="4"/>
      <c r="M61" s="4"/>
      <c r="N61" s="4"/>
    </row>
    <row r="62" spans="1:14" x14ac:dyDescent="0.2">
      <c r="B62" s="77"/>
      <c r="C62" s="198" t="s">
        <v>147</v>
      </c>
      <c r="D62" s="198"/>
      <c r="E62" s="198"/>
      <c r="G62" s="94"/>
      <c r="H62" s="199" t="s">
        <v>10</v>
      </c>
      <c r="L62" s="4"/>
      <c r="M62" s="4"/>
      <c r="N62" s="4"/>
    </row>
    <row r="63" spans="1:14" ht="17" x14ac:dyDescent="0.2">
      <c r="D63" s="74" t="s">
        <v>148</v>
      </c>
      <c r="G63" s="7" t="s">
        <v>9</v>
      </c>
      <c r="H63" s="200"/>
      <c r="L63" s="4"/>
      <c r="M63" s="4"/>
      <c r="N63" s="4"/>
    </row>
    <row r="64" spans="1:14" x14ac:dyDescent="0.2">
      <c r="C64" s="103"/>
      <c r="D64" s="91" t="s">
        <v>149</v>
      </c>
      <c r="E64" s="122"/>
      <c r="G64" s="78">
        <f t="shared" ref="G64:G69" si="0">C8</f>
        <v>2017</v>
      </c>
      <c r="H64" s="133">
        <f t="shared" ref="H64:H69" si="1">(E8-D8*$D$33)/SQRT(D8)</f>
        <v>-2.8212026258075009</v>
      </c>
      <c r="L64" s="4"/>
      <c r="M64" s="4"/>
      <c r="N64" s="4"/>
    </row>
    <row r="65" spans="1:14" x14ac:dyDescent="0.2">
      <c r="C65" s="79">
        <v>1</v>
      </c>
      <c r="D65" s="74"/>
      <c r="G65" s="79">
        <f t="shared" si="0"/>
        <v>2018</v>
      </c>
      <c r="H65" s="133">
        <f t="shared" si="1"/>
        <v>14.687444922245129</v>
      </c>
      <c r="L65" s="4"/>
      <c r="M65" s="4"/>
      <c r="N65" s="4"/>
    </row>
    <row r="66" spans="1:14" x14ac:dyDescent="0.2">
      <c r="C66" s="79"/>
      <c r="D66" s="74"/>
      <c r="E66" s="73" t="s">
        <v>150</v>
      </c>
      <c r="G66" s="79">
        <f t="shared" si="0"/>
        <v>2019</v>
      </c>
      <c r="H66" s="133">
        <f t="shared" si="1"/>
        <v>-1.5699718593547971</v>
      </c>
      <c r="L66" s="4"/>
      <c r="M66" s="4"/>
      <c r="N66" s="4"/>
    </row>
    <row r="67" spans="1:14" x14ac:dyDescent="0.2">
      <c r="A67" s="3"/>
      <c r="B67" s="11"/>
      <c r="C67" s="79"/>
      <c r="D67" s="74">
        <v>1</v>
      </c>
      <c r="E67" s="73" t="s">
        <v>151</v>
      </c>
      <c r="G67" s="79">
        <f t="shared" si="0"/>
        <v>2020</v>
      </c>
      <c r="H67" s="133">
        <f t="shared" si="1"/>
        <v>-10.874011526210555</v>
      </c>
      <c r="L67" s="4"/>
      <c r="M67" s="4"/>
      <c r="N67" s="4"/>
    </row>
    <row r="68" spans="1:14" x14ac:dyDescent="0.2">
      <c r="A68" s="3"/>
      <c r="B68" s="11"/>
      <c r="G68" s="79">
        <f t="shared" si="0"/>
        <v>2021</v>
      </c>
      <c r="H68" s="133">
        <f t="shared" si="1"/>
        <v>-0.7535108604850741</v>
      </c>
      <c r="L68" s="4"/>
      <c r="M68" s="4"/>
      <c r="N68" s="4"/>
    </row>
    <row r="69" spans="1:14" x14ac:dyDescent="0.2">
      <c r="A69" s="3"/>
      <c r="B69" s="11"/>
      <c r="G69" s="79">
        <f t="shared" si="0"/>
        <v>2022</v>
      </c>
      <c r="H69" s="133">
        <f t="shared" si="1"/>
        <v>6.4753699286219089</v>
      </c>
      <c r="L69" s="4"/>
      <c r="M69" s="4"/>
      <c r="N69" s="4"/>
    </row>
    <row r="70" spans="1:14" x14ac:dyDescent="0.2">
      <c r="A70" s="3"/>
      <c r="B70" s="11"/>
      <c r="L70" s="4"/>
      <c r="M70" s="4"/>
      <c r="N70" s="4"/>
    </row>
    <row r="71" spans="1:14" x14ac:dyDescent="0.2">
      <c r="A71" s="43" t="s">
        <v>125</v>
      </c>
      <c r="B71" s="11" t="s">
        <v>145</v>
      </c>
      <c r="L71" s="4"/>
      <c r="M71" s="4"/>
      <c r="N71" s="4"/>
    </row>
    <row r="72" spans="1:14" x14ac:dyDescent="0.2">
      <c r="A72" s="3"/>
      <c r="B72" s="11"/>
      <c r="L72" s="4"/>
      <c r="M72" s="4"/>
      <c r="N72" s="4"/>
    </row>
    <row r="73" spans="1:14" x14ac:dyDescent="0.2">
      <c r="A73" s="3"/>
      <c r="B73" s="11"/>
      <c r="G73" s="94"/>
      <c r="H73" s="201" t="s">
        <v>152</v>
      </c>
      <c r="I73" s="199" t="s">
        <v>10</v>
      </c>
      <c r="L73" s="4"/>
      <c r="M73" s="4"/>
      <c r="N73" s="4"/>
    </row>
    <row r="74" spans="1:14" ht="17" x14ac:dyDescent="0.2">
      <c r="G74" s="7" t="s">
        <v>9</v>
      </c>
      <c r="H74" s="202"/>
      <c r="I74" s="200"/>
      <c r="L74" s="4"/>
      <c r="M74" s="4"/>
      <c r="N74" s="4"/>
    </row>
    <row r="75" spans="1:14" x14ac:dyDescent="0.2">
      <c r="G75" s="9">
        <f t="shared" ref="G75:H80" si="2">C8</f>
        <v>2017</v>
      </c>
      <c r="H75" s="10">
        <f t="shared" si="2"/>
        <v>10700</v>
      </c>
      <c r="I75" s="133">
        <f t="shared" ref="I75:I80" si="3">H64</f>
        <v>-2.8212026258075009</v>
      </c>
      <c r="L75" s="4"/>
      <c r="M75" s="4"/>
      <c r="N75" s="4"/>
    </row>
    <row r="76" spans="1:14" x14ac:dyDescent="0.2">
      <c r="G76" s="9">
        <f t="shared" si="2"/>
        <v>2018</v>
      </c>
      <c r="H76" s="10">
        <f t="shared" si="2"/>
        <v>9500</v>
      </c>
      <c r="I76" s="133">
        <f t="shared" si="3"/>
        <v>14.687444922245129</v>
      </c>
      <c r="L76" s="4"/>
      <c r="M76" s="4"/>
      <c r="N76" s="4"/>
    </row>
    <row r="77" spans="1:14" x14ac:dyDescent="0.2">
      <c r="G77" s="9">
        <f t="shared" si="2"/>
        <v>2019</v>
      </c>
      <c r="H77" s="10">
        <f t="shared" si="2"/>
        <v>15000</v>
      </c>
      <c r="I77" s="133">
        <f t="shared" si="3"/>
        <v>-1.5699718593547971</v>
      </c>
      <c r="L77" s="4"/>
      <c r="M77" s="4"/>
      <c r="N77" s="4"/>
    </row>
    <row r="78" spans="1:14" x14ac:dyDescent="0.2">
      <c r="G78" s="9">
        <f t="shared" si="2"/>
        <v>2020</v>
      </c>
      <c r="H78" s="10">
        <f t="shared" si="2"/>
        <v>20100</v>
      </c>
      <c r="I78" s="133">
        <f t="shared" si="3"/>
        <v>-10.874011526210555</v>
      </c>
      <c r="L78" s="4"/>
      <c r="M78" s="4"/>
      <c r="N78" s="4"/>
    </row>
    <row r="79" spans="1:14" x14ac:dyDescent="0.2">
      <c r="G79" s="9">
        <f t="shared" si="2"/>
        <v>2021</v>
      </c>
      <c r="H79" s="10">
        <f t="shared" si="2"/>
        <v>21000</v>
      </c>
      <c r="I79" s="133">
        <f t="shared" si="3"/>
        <v>-0.7535108604850741</v>
      </c>
      <c r="L79" s="4"/>
      <c r="M79" s="4"/>
      <c r="N79" s="4"/>
    </row>
    <row r="80" spans="1:14" x14ac:dyDescent="0.2">
      <c r="G80" s="9">
        <f t="shared" si="2"/>
        <v>2022</v>
      </c>
      <c r="H80" s="10">
        <f t="shared" si="2"/>
        <v>11800</v>
      </c>
      <c r="I80" s="133">
        <f t="shared" si="3"/>
        <v>6.4753699286219089</v>
      </c>
      <c r="L80" s="4"/>
      <c r="M80" s="4"/>
      <c r="N80" s="4"/>
    </row>
    <row r="81" spans="1:14" x14ac:dyDescent="0.2">
      <c r="L81" s="4"/>
      <c r="M81" s="4"/>
      <c r="N81" s="4"/>
    </row>
    <row r="82" spans="1:14" x14ac:dyDescent="0.2">
      <c r="M82" s="89"/>
    </row>
    <row r="83" spans="1:14" x14ac:dyDescent="0.2">
      <c r="L83" s="4"/>
      <c r="M83" s="4"/>
      <c r="N83" s="4"/>
    </row>
    <row r="84" spans="1:14" x14ac:dyDescent="0.2">
      <c r="L84" s="4"/>
      <c r="M84" s="4"/>
      <c r="N84" s="4"/>
    </row>
    <row r="85" spans="1:14" x14ac:dyDescent="0.2">
      <c r="L85" s="4"/>
      <c r="M85" s="4"/>
      <c r="N85" s="4"/>
    </row>
    <row r="86" spans="1:14" x14ac:dyDescent="0.2">
      <c r="L86" s="4"/>
      <c r="M86" s="4"/>
      <c r="N86" s="4"/>
    </row>
    <row r="87" spans="1:14" x14ac:dyDescent="0.2">
      <c r="L87" s="4"/>
      <c r="M87" s="4"/>
      <c r="N87" s="4"/>
    </row>
    <row r="88" spans="1:14" x14ac:dyDescent="0.2">
      <c r="A88" s="43" t="s">
        <v>124</v>
      </c>
      <c r="B88" s="11" t="s">
        <v>146</v>
      </c>
      <c r="L88" s="4"/>
      <c r="M88" s="4"/>
      <c r="N88" s="4"/>
    </row>
    <row r="89" spans="1:14" x14ac:dyDescent="0.2">
      <c r="A89" s="43"/>
      <c r="B89" s="11"/>
      <c r="L89" s="4"/>
      <c r="M89" s="4"/>
      <c r="N89" s="4"/>
    </row>
    <row r="90" spans="1:14" x14ac:dyDescent="0.2">
      <c r="B90" s="197" t="s">
        <v>18</v>
      </c>
      <c r="C90" s="197"/>
      <c r="D90" s="197"/>
      <c r="E90" s="197"/>
      <c r="F90" s="197"/>
      <c r="G90" s="197"/>
      <c r="H90" s="197"/>
      <c r="I90" s="197"/>
      <c r="L90" s="4"/>
      <c r="M90" s="4"/>
      <c r="N90" s="4"/>
    </row>
    <row r="91" spans="1:14" x14ac:dyDescent="0.2">
      <c r="B91" s="197"/>
      <c r="C91" s="197"/>
      <c r="D91" s="197"/>
      <c r="E91" s="197"/>
      <c r="F91" s="197"/>
      <c r="G91" s="197"/>
      <c r="H91" s="197"/>
      <c r="I91" s="197"/>
      <c r="L91" s="4"/>
      <c r="M91" s="4"/>
      <c r="N91" s="4"/>
    </row>
    <row r="92" spans="1:14" x14ac:dyDescent="0.2">
      <c r="B92" s="197"/>
      <c r="C92" s="197"/>
      <c r="D92" s="197"/>
      <c r="E92" s="197"/>
      <c r="F92" s="197"/>
      <c r="G92" s="197"/>
      <c r="H92" s="197"/>
      <c r="I92" s="197"/>
      <c r="L92" s="4"/>
      <c r="M92" s="4"/>
      <c r="N92" s="4"/>
    </row>
    <row r="93" spans="1:14" x14ac:dyDescent="0.2">
      <c r="B93" s="197"/>
      <c r="C93" s="197"/>
      <c r="D93" s="197"/>
      <c r="E93" s="197"/>
      <c r="F93" s="197"/>
      <c r="G93" s="197"/>
      <c r="H93" s="197"/>
      <c r="I93" s="197"/>
      <c r="L93" s="4"/>
      <c r="M93" s="4"/>
      <c r="N93" s="4"/>
    </row>
    <row r="94" spans="1:14" x14ac:dyDescent="0.2">
      <c r="B94" s="197"/>
      <c r="C94" s="197"/>
      <c r="D94" s="197"/>
      <c r="E94" s="197"/>
      <c r="F94" s="197"/>
      <c r="G94" s="197"/>
      <c r="H94" s="197"/>
      <c r="I94" s="197"/>
      <c r="L94" s="4"/>
      <c r="M94" s="4"/>
      <c r="N94" s="4"/>
    </row>
    <row r="95" spans="1:14" x14ac:dyDescent="0.2">
      <c r="B95" s="197"/>
      <c r="C95" s="197"/>
      <c r="D95" s="197"/>
      <c r="E95" s="197"/>
      <c r="F95" s="197"/>
      <c r="G95" s="197"/>
      <c r="H95" s="197"/>
      <c r="I95" s="197"/>
      <c r="L95" s="4"/>
      <c r="M95" s="4"/>
      <c r="N95" s="4"/>
    </row>
    <row r="96" spans="1:14" x14ac:dyDescent="0.2">
      <c r="L96" s="4"/>
      <c r="M96" s="4"/>
      <c r="N96" s="4"/>
    </row>
    <row r="97" spans="1:65" ht="16" customHeight="1" x14ac:dyDescent="0.25">
      <c r="A97" s="2"/>
      <c r="B97" s="11" t="s">
        <v>123</v>
      </c>
      <c r="L97" s="4"/>
      <c r="M97" s="4"/>
      <c r="N97" s="4"/>
    </row>
    <row r="98" spans="1:65" ht="16" customHeight="1" x14ac:dyDescent="0.2">
      <c r="B98" s="197" t="s">
        <v>153</v>
      </c>
      <c r="C98" s="197"/>
      <c r="D98" s="197"/>
      <c r="E98" s="197"/>
      <c r="F98" s="197"/>
      <c r="G98" s="197"/>
      <c r="H98" s="197"/>
      <c r="I98" s="197"/>
      <c r="L98" s="4"/>
      <c r="M98" s="4"/>
      <c r="N98" s="4"/>
    </row>
    <row r="99" spans="1:65" ht="16" customHeight="1" x14ac:dyDescent="0.2">
      <c r="B99" s="197"/>
      <c r="C99" s="197"/>
      <c r="D99" s="197"/>
      <c r="E99" s="197"/>
      <c r="F99" s="197"/>
      <c r="G99" s="197"/>
      <c r="H99" s="197"/>
      <c r="I99" s="197"/>
      <c r="L99" s="4"/>
      <c r="M99" s="4"/>
      <c r="N99" s="4"/>
    </row>
    <row r="100" spans="1:65" x14ac:dyDescent="0.2">
      <c r="L100" s="4"/>
      <c r="M100" s="4"/>
      <c r="N100" s="4"/>
    </row>
    <row r="101" spans="1:65" ht="19" x14ac:dyDescent="0.25">
      <c r="A101" s="2" t="s">
        <v>30</v>
      </c>
      <c r="L101" s="4"/>
      <c r="M101" s="4"/>
      <c r="N101" s="4"/>
    </row>
    <row r="102" spans="1:65" x14ac:dyDescent="0.2">
      <c r="B102" s="197" t="s">
        <v>154</v>
      </c>
      <c r="C102" s="197"/>
      <c r="D102" s="197"/>
      <c r="E102" s="197"/>
      <c r="F102" s="197"/>
      <c r="G102" s="197"/>
      <c r="H102" s="197"/>
      <c r="I102" s="197"/>
      <c r="L102" s="4"/>
      <c r="M102" s="4"/>
      <c r="N102" s="4"/>
    </row>
    <row r="103" spans="1:65" x14ac:dyDescent="0.2">
      <c r="B103" s="197"/>
      <c r="C103" s="197"/>
      <c r="D103" s="197"/>
      <c r="E103" s="197"/>
      <c r="F103" s="197"/>
      <c r="G103" s="197"/>
      <c r="H103" s="197"/>
      <c r="I103" s="197"/>
      <c r="L103" s="4"/>
      <c r="M103" s="4"/>
      <c r="N103" s="4"/>
    </row>
    <row r="104" spans="1:65" x14ac:dyDescent="0.2">
      <c r="B104" s="197"/>
      <c r="C104" s="197"/>
      <c r="D104" s="197"/>
      <c r="E104" s="197"/>
      <c r="F104" s="197"/>
      <c r="G104" s="197"/>
      <c r="H104" s="197"/>
      <c r="I104" s="197"/>
      <c r="L104" s="4"/>
      <c r="M104" s="4"/>
      <c r="N104" s="4"/>
    </row>
    <row r="105" spans="1:65" x14ac:dyDescent="0.2">
      <c r="B105" s="197"/>
      <c r="C105" s="197"/>
      <c r="D105" s="197"/>
      <c r="E105" s="197"/>
      <c r="F105" s="197"/>
      <c r="G105" s="197"/>
      <c r="H105" s="197"/>
      <c r="I105" s="197"/>
      <c r="L105" s="4"/>
      <c r="M105" s="4"/>
      <c r="N105" s="4"/>
    </row>
    <row r="106" spans="1:65" x14ac:dyDescent="0.2">
      <c r="B106" s="197"/>
      <c r="C106" s="197"/>
      <c r="D106" s="197"/>
      <c r="E106" s="197"/>
      <c r="F106" s="197"/>
      <c r="G106" s="197"/>
      <c r="H106" s="197"/>
      <c r="I106" s="197"/>
      <c r="M106" s="89"/>
    </row>
    <row r="107" spans="1:65" x14ac:dyDescent="0.2">
      <c r="A107" s="4"/>
      <c r="B107" s="197"/>
      <c r="C107" s="197"/>
      <c r="D107" s="197"/>
      <c r="E107" s="197"/>
      <c r="F107" s="197"/>
      <c r="G107" s="197"/>
      <c r="H107" s="197"/>
      <c r="I107" s="197"/>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row>
    <row r="108" spans="1:65" x14ac:dyDescent="0.2">
      <c r="A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row>
    <row r="109" spans="1:65" ht="22" x14ac:dyDescent="0.25">
      <c r="A109" s="4"/>
      <c r="B109" s="19" t="s">
        <v>110</v>
      </c>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row>
    <row r="110" spans="1:65" x14ac:dyDescent="0.2">
      <c r="A110" s="4"/>
      <c r="B110" s="73" t="s">
        <v>155</v>
      </c>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row>
    <row r="111" spans="1:65" x14ac:dyDescent="0.2">
      <c r="A111" s="4"/>
      <c r="B111" s="197" t="s">
        <v>156</v>
      </c>
      <c r="C111" s="197"/>
      <c r="D111" s="197"/>
      <c r="E111" s="197"/>
      <c r="F111" s="197"/>
      <c r="G111" s="197"/>
      <c r="H111" s="197"/>
      <c r="I111" s="197"/>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row>
    <row r="112" spans="1:65" x14ac:dyDescent="0.2">
      <c r="A112" s="4"/>
      <c r="B112" s="197"/>
      <c r="C112" s="197"/>
      <c r="D112" s="197"/>
      <c r="E112" s="197"/>
      <c r="F112" s="197"/>
      <c r="G112" s="197"/>
      <c r="H112" s="197"/>
      <c r="I112" s="197"/>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row>
    <row r="113" spans="1:65" x14ac:dyDescent="0.2">
      <c r="A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row>
    <row r="114" spans="1:65" x14ac:dyDescent="0.2">
      <c r="A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row>
    <row r="115" spans="1:65" x14ac:dyDescent="0.2">
      <c r="A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row>
    <row r="116" spans="1:65" x14ac:dyDescent="0.2">
      <c r="A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row>
    <row r="117" spans="1:65" x14ac:dyDescent="0.2">
      <c r="A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row>
    <row r="118" spans="1:65" x14ac:dyDescent="0.2">
      <c r="A118" s="4"/>
      <c r="B118" s="90" t="s">
        <v>9</v>
      </c>
      <c r="C118" s="96" t="s">
        <v>6</v>
      </c>
      <c r="D118" s="134" t="s">
        <v>12</v>
      </c>
      <c r="E118" s="138" t="s">
        <v>109</v>
      </c>
      <c r="F118" s="96" t="s">
        <v>108</v>
      </c>
      <c r="I118" s="97"/>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row>
    <row r="119" spans="1:65" x14ac:dyDescent="0.2">
      <c r="A119" s="4"/>
      <c r="B119" s="79">
        <f>C8</f>
        <v>2017</v>
      </c>
      <c r="C119" s="20">
        <f>D8</f>
        <v>10700</v>
      </c>
      <c r="D119" s="135">
        <f>E8</f>
        <v>12400</v>
      </c>
      <c r="E119" s="139">
        <f t="shared" ref="E119:E124" si="4">D119/C119</f>
        <v>1.1588785046728971</v>
      </c>
      <c r="F119" s="98">
        <f t="shared" ref="F119:F124" si="5">(D119-C119*$E$127)/C119</f>
        <v>-4.199179072786681E-2</v>
      </c>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row>
    <row r="120" spans="1:65" x14ac:dyDescent="0.2">
      <c r="A120" s="4"/>
      <c r="B120" s="79">
        <f t="shared" ref="B120:B125" si="6">C9</f>
        <v>2018</v>
      </c>
      <c r="C120" s="20">
        <f t="shared" ref="C120:C125" si="7">D9</f>
        <v>9500</v>
      </c>
      <c r="D120" s="135">
        <f>E9</f>
        <v>12700</v>
      </c>
      <c r="E120" s="139">
        <f t="shared" si="4"/>
        <v>1.3368421052631578</v>
      </c>
      <c r="F120" s="98">
        <f t="shared" si="5"/>
        <v>0.13597180986239388</v>
      </c>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row>
    <row r="121" spans="1:65" x14ac:dyDescent="0.2">
      <c r="A121" s="4"/>
      <c r="B121" s="79">
        <f t="shared" si="6"/>
        <v>2019</v>
      </c>
      <c r="C121" s="20">
        <f t="shared" si="7"/>
        <v>15000</v>
      </c>
      <c r="D121" s="135">
        <f>E10</f>
        <v>17600</v>
      </c>
      <c r="E121" s="139">
        <f t="shared" si="4"/>
        <v>1.1733333333333333</v>
      </c>
      <c r="F121" s="98">
        <f t="shared" si="5"/>
        <v>-2.7536962067430674E-2</v>
      </c>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row>
    <row r="122" spans="1:65" x14ac:dyDescent="0.2">
      <c r="A122" s="4"/>
      <c r="B122" s="79">
        <f t="shared" si="6"/>
        <v>2020</v>
      </c>
      <c r="C122" s="20">
        <f t="shared" si="7"/>
        <v>20100</v>
      </c>
      <c r="D122" s="135">
        <f>E11</f>
        <v>22300</v>
      </c>
      <c r="E122" s="139">
        <f t="shared" si="4"/>
        <v>1.1094527363184079</v>
      </c>
      <c r="F122" s="98">
        <f t="shared" si="5"/>
        <v>-9.1417559082355951E-2</v>
      </c>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row>
    <row r="123" spans="1:65" x14ac:dyDescent="0.2">
      <c r="A123" s="4"/>
      <c r="B123" s="79">
        <f t="shared" si="6"/>
        <v>2021</v>
      </c>
      <c r="C123" s="20">
        <f t="shared" si="7"/>
        <v>21000</v>
      </c>
      <c r="D123" s="135">
        <f>E12</f>
        <v>24800</v>
      </c>
      <c r="E123" s="139">
        <f t="shared" si="4"/>
        <v>1.180952380952381</v>
      </c>
      <c r="F123" s="98">
        <f t="shared" si="5"/>
        <v>-1.9917914448383055E-2</v>
      </c>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row>
    <row r="124" spans="1:65" x14ac:dyDescent="0.2">
      <c r="A124" s="4"/>
      <c r="B124" s="79">
        <f t="shared" si="6"/>
        <v>2022</v>
      </c>
      <c r="C124" s="20">
        <f t="shared" si="7"/>
        <v>11800</v>
      </c>
      <c r="D124" s="135">
        <f>E13</f>
        <v>14700</v>
      </c>
      <c r="E124" s="139">
        <f t="shared" si="4"/>
        <v>1.2457627118644068</v>
      </c>
      <c r="F124" s="98">
        <f t="shared" si="5"/>
        <v>4.4892416463642774E-2</v>
      </c>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row>
    <row r="125" spans="1:65" x14ac:dyDescent="0.2">
      <c r="A125" s="4"/>
      <c r="B125" s="79">
        <f t="shared" si="6"/>
        <v>2023</v>
      </c>
      <c r="C125" s="20">
        <f t="shared" si="7"/>
        <v>11200</v>
      </c>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row>
    <row r="126" spans="1:65" ht="17" thickBot="1" x14ac:dyDescent="0.25">
      <c r="A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row>
    <row r="127" spans="1:65" ht="17" thickBot="1" x14ac:dyDescent="0.25">
      <c r="A127" s="4"/>
      <c r="D127" s="136" t="s">
        <v>157</v>
      </c>
      <c r="E127" s="137">
        <f>AVERAGE(E119:E124)</f>
        <v>1.200870295400764</v>
      </c>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row>
    <row r="128" spans="1:65" x14ac:dyDescent="0.2">
      <c r="A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row>
    <row r="129" spans="1:65"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row>
    <row r="130" spans="1:65" x14ac:dyDescent="0.2">
      <c r="A130" s="4"/>
      <c r="B130" s="197" t="s">
        <v>158</v>
      </c>
      <c r="C130" s="197"/>
      <c r="D130" s="197"/>
      <c r="E130" s="197"/>
      <c r="F130" s="197"/>
      <c r="G130" s="197"/>
      <c r="H130" s="197"/>
      <c r="I130" s="197"/>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row>
    <row r="131" spans="1:65" x14ac:dyDescent="0.2">
      <c r="A131" s="4"/>
      <c r="B131" s="197"/>
      <c r="C131" s="197"/>
      <c r="D131" s="197"/>
      <c r="E131" s="197"/>
      <c r="F131" s="197"/>
      <c r="G131" s="197"/>
      <c r="H131" s="197"/>
      <c r="I131" s="197"/>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row>
    <row r="132" spans="1:65"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row>
    <row r="133" spans="1:65" ht="19" x14ac:dyDescent="0.25">
      <c r="A133" s="2" t="s">
        <v>88</v>
      </c>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row>
    <row r="134" spans="1:65" x14ac:dyDescent="0.2">
      <c r="A134" s="4"/>
      <c r="B134" s="197" t="s">
        <v>159</v>
      </c>
      <c r="C134" s="197"/>
      <c r="D134" s="197"/>
      <c r="E134" s="197"/>
      <c r="F134" s="197"/>
      <c r="G134" s="197"/>
      <c r="H134" s="197"/>
      <c r="I134" s="197"/>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row>
    <row r="135" spans="1:65" x14ac:dyDescent="0.2">
      <c r="A135" s="4"/>
      <c r="B135" s="197"/>
      <c r="C135" s="197"/>
      <c r="D135" s="197"/>
      <c r="E135" s="197"/>
      <c r="F135" s="197"/>
      <c r="G135" s="197"/>
      <c r="H135" s="197"/>
      <c r="I135" s="197"/>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row>
    <row r="136" spans="1:65"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row>
    <row r="137" spans="1:65" ht="19" x14ac:dyDescent="0.25">
      <c r="A137" s="2" t="s">
        <v>89</v>
      </c>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row>
    <row r="138" spans="1:65" x14ac:dyDescent="0.2">
      <c r="A138" s="4"/>
      <c r="B138" s="73" t="s">
        <v>90</v>
      </c>
      <c r="D138" s="73" t="s">
        <v>129</v>
      </c>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row>
    <row r="139" spans="1:65" x14ac:dyDescent="0.2">
      <c r="A139" s="4"/>
      <c r="B139" s="73" t="s">
        <v>91</v>
      </c>
      <c r="D139" s="73" t="s">
        <v>130</v>
      </c>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row>
    <row r="140" spans="1:65" x14ac:dyDescent="0.2">
      <c r="A140" s="4"/>
      <c r="B140" s="73" t="s">
        <v>92</v>
      </c>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row>
    <row r="141" spans="1:65" x14ac:dyDescent="0.2">
      <c r="A141" s="4"/>
      <c r="B141" s="73" t="s">
        <v>93</v>
      </c>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row>
    <row r="142" spans="1:65" x14ac:dyDescent="0.2">
      <c r="A142" s="4"/>
      <c r="B142" s="73" t="s">
        <v>94</v>
      </c>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row>
    <row r="143" spans="1:65" x14ac:dyDescent="0.2">
      <c r="A143" s="4"/>
      <c r="B143" s="73" t="s">
        <v>95</v>
      </c>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row>
    <row r="144" spans="1:65"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row>
    <row r="145" spans="1:65"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row>
    <row r="146" spans="1:65"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row>
    <row r="147" spans="1:65"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row>
    <row r="148" spans="1:65"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row>
    <row r="149" spans="1:65"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row>
    <row r="150" spans="1:65"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row>
    <row r="151" spans="1:65"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row>
    <row r="152" spans="1:65"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row>
    <row r="153" spans="1:65"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row>
    <row r="154" spans="1:65"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row>
    <row r="155" spans="1:65"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row>
    <row r="156" spans="1:65"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row>
    <row r="157" spans="1:65"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row>
    <row r="158" spans="1:65"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row>
    <row r="159" spans="1:65"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row>
    <row r="160" spans="1:65"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row>
    <row r="161" spans="1:65"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row>
    <row r="162" spans="1:65"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row>
    <row r="163" spans="1:65"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row>
    <row r="164" spans="1:65"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row>
    <row r="165" spans="1:65"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row>
    <row r="166" spans="1:65"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row>
    <row r="167" spans="1:65"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row>
    <row r="168" spans="1:65"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row>
    <row r="169" spans="1:65"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row>
    <row r="170" spans="1:65"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row>
    <row r="171" spans="1:65"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row>
    <row r="172" spans="1:65"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row>
    <row r="173" spans="1:65"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row>
    <row r="174" spans="1:65"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row>
    <row r="175" spans="1:65"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row>
    <row r="176" spans="1:65"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row>
    <row r="177" spans="1:65"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row>
    <row r="178" spans="1:65"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row>
    <row r="179" spans="1:65"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row>
    <row r="180" spans="1:65"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row>
    <row r="181" spans="1:65"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row>
    <row r="182" spans="1:65"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row>
    <row r="183" spans="1:65"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row>
    <row r="184" spans="1:65"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row>
    <row r="185" spans="1:65"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row>
    <row r="186" spans="1:65"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row>
    <row r="187" spans="1:65"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row>
    <row r="188" spans="1:65"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row>
    <row r="189" spans="1:65"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row>
    <row r="190" spans="1:65"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row>
    <row r="191" spans="1:65"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row>
    <row r="192" spans="1:65"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row>
    <row r="193" spans="1:65"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row>
    <row r="194" spans="1:65"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row>
    <row r="195" spans="1:65"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row>
    <row r="196" spans="1:65"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row>
    <row r="197" spans="1:65"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row>
    <row r="198" spans="1:65"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row>
    <row r="199" spans="1:65"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row>
    <row r="200" spans="1:65"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row>
    <row r="201" spans="1:65"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row>
    <row r="202" spans="1:65"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row>
    <row r="203" spans="1:65"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row>
    <row r="204" spans="1:65"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row>
    <row r="205" spans="1:65"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row>
    <row r="206" spans="1:65"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row>
    <row r="207" spans="1:65"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row>
    <row r="208" spans="1:65"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row>
    <row r="209" spans="1:65"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row>
    <row r="210" spans="1:65"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row>
    <row r="211" spans="1:65"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row>
    <row r="212" spans="1:65"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row>
    <row r="213" spans="1:65"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row>
  </sheetData>
  <mergeCells count="15">
    <mergeCell ref="B35:I37"/>
    <mergeCell ref="G39:H39"/>
    <mergeCell ref="B53:I54"/>
    <mergeCell ref="H62:H63"/>
    <mergeCell ref="C5:E5"/>
    <mergeCell ref="C6:C7"/>
    <mergeCell ref="B134:I135"/>
    <mergeCell ref="C62:E62"/>
    <mergeCell ref="B102:I107"/>
    <mergeCell ref="B111:I112"/>
    <mergeCell ref="B130:I131"/>
    <mergeCell ref="B98:I99"/>
    <mergeCell ref="B90:I95"/>
    <mergeCell ref="I73:I74"/>
    <mergeCell ref="H73:H74"/>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244"/>
  <sheetViews>
    <sheetView showGridLines="0" zoomScale="120" zoomScaleNormal="120" workbookViewId="0"/>
  </sheetViews>
  <sheetFormatPr baseColWidth="10" defaultColWidth="10.83203125" defaultRowHeight="16" x14ac:dyDescent="0.2"/>
  <cols>
    <col min="1" max="11" width="10.83203125" style="73" customWidth="1"/>
    <col min="12" max="16384" width="10.83203125" style="73"/>
  </cols>
  <sheetData>
    <row r="1" spans="1:10" ht="19" x14ac:dyDescent="0.25">
      <c r="A1" s="1" t="s">
        <v>131</v>
      </c>
      <c r="B1" s="80"/>
      <c r="C1" s="80"/>
      <c r="D1" s="80"/>
      <c r="E1" s="80"/>
      <c r="F1" s="80"/>
      <c r="G1" s="80"/>
      <c r="H1" s="80"/>
      <c r="I1" s="80"/>
      <c r="J1" s="81"/>
    </row>
    <row r="2" spans="1:10" x14ac:dyDescent="0.2">
      <c r="A2" s="82"/>
      <c r="B2" s="80"/>
      <c r="C2" s="80"/>
      <c r="D2" s="80"/>
      <c r="E2" s="80"/>
      <c r="F2" s="80"/>
      <c r="G2" s="80"/>
      <c r="H2" s="80"/>
      <c r="I2" s="80"/>
      <c r="J2" s="81"/>
    </row>
    <row r="3" spans="1:10" x14ac:dyDescent="0.2">
      <c r="A3" s="5"/>
      <c r="B3" s="80" t="s">
        <v>11</v>
      </c>
      <c r="C3" s="80"/>
      <c r="D3" s="80"/>
      <c r="E3" s="80"/>
      <c r="F3" s="80"/>
      <c r="G3" s="80"/>
      <c r="H3" s="80"/>
      <c r="I3" s="80"/>
      <c r="J3" s="81"/>
    </row>
    <row r="4" spans="1:10" x14ac:dyDescent="0.2">
      <c r="A4" s="5"/>
      <c r="B4" s="80"/>
      <c r="C4" s="80"/>
      <c r="D4" s="80"/>
      <c r="E4" s="80"/>
      <c r="F4" s="80"/>
      <c r="G4" s="80"/>
      <c r="H4" s="80"/>
      <c r="I4" s="80"/>
      <c r="J4" s="81"/>
    </row>
    <row r="5" spans="1:10" x14ac:dyDescent="0.2">
      <c r="A5" s="5"/>
      <c r="B5" s="80"/>
      <c r="C5" s="204" t="s">
        <v>19</v>
      </c>
      <c r="D5" s="205"/>
      <c r="E5" s="205"/>
      <c r="F5" s="205"/>
      <c r="G5" s="205"/>
      <c r="H5" s="206"/>
      <c r="I5" s="80"/>
      <c r="J5" s="81"/>
    </row>
    <row r="6" spans="1:10" x14ac:dyDescent="0.2">
      <c r="A6" s="5"/>
      <c r="B6" s="80"/>
      <c r="C6" s="207" t="s">
        <v>4</v>
      </c>
      <c r="D6" s="214" t="s">
        <v>20</v>
      </c>
      <c r="E6" s="212" t="s">
        <v>21</v>
      </c>
      <c r="F6" s="212" t="s">
        <v>22</v>
      </c>
      <c r="G6" s="212" t="s">
        <v>23</v>
      </c>
      <c r="H6" s="210" t="s">
        <v>24</v>
      </c>
      <c r="I6" s="80"/>
      <c r="J6" s="81"/>
    </row>
    <row r="7" spans="1:10" x14ac:dyDescent="0.2">
      <c r="A7" s="5"/>
      <c r="B7" s="80"/>
      <c r="C7" s="208"/>
      <c r="D7" s="215"/>
      <c r="E7" s="213"/>
      <c r="F7" s="213"/>
      <c r="G7" s="213"/>
      <c r="H7" s="211"/>
      <c r="I7" s="80"/>
      <c r="J7" s="81"/>
    </row>
    <row r="8" spans="1:10" x14ac:dyDescent="0.2">
      <c r="A8" s="5"/>
      <c r="B8" s="80"/>
      <c r="C8" s="22">
        <v>2019</v>
      </c>
      <c r="D8" s="32">
        <v>8.6</v>
      </c>
      <c r="E8" s="33">
        <v>1.7</v>
      </c>
      <c r="F8" s="33">
        <v>1.4</v>
      </c>
      <c r="G8" s="33">
        <v>1.2</v>
      </c>
      <c r="H8" s="141">
        <v>1</v>
      </c>
      <c r="I8" s="80"/>
      <c r="J8" s="81"/>
    </row>
    <row r="9" spans="1:10" x14ac:dyDescent="0.2">
      <c r="A9" s="5"/>
      <c r="B9" s="80"/>
      <c r="C9" s="24">
        <v>2020</v>
      </c>
      <c r="D9" s="36">
        <v>4.0999999999999996</v>
      </c>
      <c r="E9" s="37">
        <v>1.9</v>
      </c>
      <c r="F9" s="37">
        <v>1.1000000000000001</v>
      </c>
      <c r="G9" s="37">
        <v>1.1000000000000001</v>
      </c>
      <c r="H9" s="142"/>
      <c r="I9" s="80"/>
      <c r="J9" s="81"/>
    </row>
    <row r="10" spans="1:10" x14ac:dyDescent="0.2">
      <c r="A10" s="5"/>
      <c r="B10" s="80"/>
      <c r="C10" s="24">
        <v>2021</v>
      </c>
      <c r="D10" s="36">
        <v>7</v>
      </c>
      <c r="E10" s="37">
        <v>2.8</v>
      </c>
      <c r="F10" s="37">
        <v>1.2</v>
      </c>
      <c r="G10" s="37"/>
      <c r="H10" s="142"/>
      <c r="I10" s="80"/>
      <c r="J10" s="81"/>
    </row>
    <row r="11" spans="1:10" x14ac:dyDescent="0.2">
      <c r="A11" s="5"/>
      <c r="B11" s="80"/>
      <c r="C11" s="24">
        <v>2022</v>
      </c>
      <c r="D11" s="36">
        <v>4.9000000000000004</v>
      </c>
      <c r="E11" s="37">
        <v>2</v>
      </c>
      <c r="F11" s="37"/>
      <c r="G11" s="37"/>
      <c r="H11" s="142"/>
      <c r="I11" s="80"/>
      <c r="J11" s="81"/>
    </row>
    <row r="12" spans="1:10" x14ac:dyDescent="0.2">
      <c r="A12" s="5"/>
      <c r="B12" s="80"/>
      <c r="C12" s="23">
        <v>2023</v>
      </c>
      <c r="D12" s="39">
        <v>1.5</v>
      </c>
      <c r="E12" s="40"/>
      <c r="F12" s="40"/>
      <c r="G12" s="40"/>
      <c r="H12" s="143"/>
      <c r="I12" s="80"/>
      <c r="J12" s="81"/>
    </row>
    <row r="13" spans="1:10" x14ac:dyDescent="0.2">
      <c r="A13" s="5"/>
      <c r="B13" s="80"/>
      <c r="C13" s="80"/>
      <c r="D13" s="80"/>
      <c r="E13" s="80"/>
      <c r="F13" s="80"/>
      <c r="G13" s="80"/>
      <c r="H13" s="80"/>
      <c r="I13" s="80"/>
      <c r="J13" s="81"/>
    </row>
    <row r="14" spans="1:10" x14ac:dyDescent="0.2">
      <c r="A14" s="5"/>
      <c r="B14" s="99" t="s">
        <v>162</v>
      </c>
      <c r="C14" s="80"/>
      <c r="D14" s="80"/>
      <c r="E14" s="80"/>
      <c r="F14" s="80"/>
      <c r="G14" s="80"/>
      <c r="H14" s="80"/>
      <c r="I14" s="80"/>
      <c r="J14" s="81"/>
    </row>
    <row r="15" spans="1:10" x14ac:dyDescent="0.2">
      <c r="A15" s="5"/>
      <c r="B15" s="80"/>
      <c r="C15" s="80"/>
      <c r="D15" s="80"/>
      <c r="E15" s="80"/>
      <c r="F15" s="80"/>
      <c r="G15" s="80"/>
      <c r="H15" s="80"/>
      <c r="I15" s="80"/>
      <c r="J15" s="81"/>
    </row>
    <row r="16" spans="1:10" x14ac:dyDescent="0.2">
      <c r="A16" s="5"/>
      <c r="B16" s="80"/>
      <c r="C16" s="80"/>
      <c r="D16" s="80"/>
      <c r="E16" s="80"/>
      <c r="F16" s="80"/>
      <c r="G16" s="80"/>
      <c r="H16" s="80"/>
      <c r="I16" s="80"/>
      <c r="J16" s="81"/>
    </row>
    <row r="17" spans="1:13" x14ac:dyDescent="0.2">
      <c r="A17" s="5"/>
      <c r="B17" s="80" t="s">
        <v>25</v>
      </c>
      <c r="C17" s="80"/>
      <c r="D17" s="80"/>
      <c r="E17" s="80"/>
      <c r="F17" s="80"/>
      <c r="G17" s="80"/>
      <c r="H17" s="80"/>
      <c r="I17" s="80"/>
      <c r="J17" s="81"/>
    </row>
    <row r="18" spans="1:13" x14ac:dyDescent="0.2">
      <c r="A18" s="5"/>
      <c r="B18" s="80" t="s">
        <v>31</v>
      </c>
      <c r="C18" s="80"/>
      <c r="D18" s="80"/>
      <c r="E18" s="80"/>
      <c r="F18" s="80"/>
      <c r="G18" s="80"/>
      <c r="H18" s="80"/>
      <c r="I18" s="80"/>
      <c r="J18" s="81"/>
    </row>
    <row r="19" spans="1:13" ht="17" thickBot="1" x14ac:dyDescent="0.25">
      <c r="A19" s="85"/>
      <c r="B19" s="86"/>
      <c r="C19" s="87"/>
      <c r="D19" s="87"/>
      <c r="E19" s="87"/>
      <c r="F19" s="86"/>
      <c r="G19" s="86"/>
      <c r="H19" s="86"/>
      <c r="I19" s="86"/>
      <c r="J19" s="88"/>
    </row>
    <row r="21" spans="1:13" ht="19" x14ac:dyDescent="0.25">
      <c r="A21" s="2" t="s">
        <v>2</v>
      </c>
    </row>
    <row r="22" spans="1:13" x14ac:dyDescent="0.2">
      <c r="A22" s="101" t="s">
        <v>120</v>
      </c>
      <c r="B22" s="11" t="s">
        <v>255</v>
      </c>
      <c r="C22" s="89"/>
    </row>
    <row r="24" spans="1:13" x14ac:dyDescent="0.2">
      <c r="B24" s="73" t="s">
        <v>163</v>
      </c>
    </row>
    <row r="25" spans="1:13" x14ac:dyDescent="0.2">
      <c r="B25" s="73" t="s">
        <v>164</v>
      </c>
    </row>
    <row r="26" spans="1:13" x14ac:dyDescent="0.2">
      <c r="B26" s="73" t="s">
        <v>165</v>
      </c>
    </row>
    <row r="28" spans="1:13" ht="34" x14ac:dyDescent="0.2">
      <c r="B28" s="91" t="s">
        <v>167</v>
      </c>
      <c r="C28" s="7" t="s">
        <v>4</v>
      </c>
      <c r="D28" s="8" t="s">
        <v>20</v>
      </c>
      <c r="E28" s="8" t="s">
        <v>21</v>
      </c>
      <c r="F28" s="8" t="s">
        <v>22</v>
      </c>
      <c r="G28" s="8" t="s">
        <v>23</v>
      </c>
      <c r="H28" s="8" t="s">
        <v>24</v>
      </c>
    </row>
    <row r="29" spans="1:13" ht="17" x14ac:dyDescent="0.2">
      <c r="B29" s="74">
        <v>1</v>
      </c>
      <c r="C29" s="9">
        <f>C8</f>
        <v>2019</v>
      </c>
      <c r="D29" s="12" t="s">
        <v>26</v>
      </c>
      <c r="E29" s="12" t="s">
        <v>28</v>
      </c>
      <c r="F29" s="12" t="s">
        <v>26</v>
      </c>
      <c r="G29" s="13" t="s">
        <v>26</v>
      </c>
      <c r="H29" s="13" t="s">
        <v>27</v>
      </c>
    </row>
    <row r="30" spans="1:13" ht="17" x14ac:dyDescent="0.2">
      <c r="B30" s="74">
        <v>2</v>
      </c>
      <c r="C30" s="9">
        <f>C9</f>
        <v>2020</v>
      </c>
      <c r="D30" s="12" t="s">
        <v>28</v>
      </c>
      <c r="E30" s="12" t="s">
        <v>28</v>
      </c>
      <c r="F30" s="12" t="s">
        <v>28</v>
      </c>
      <c r="G30" s="13" t="s">
        <v>28</v>
      </c>
      <c r="H30" s="13"/>
    </row>
    <row r="31" spans="1:13" ht="17" x14ac:dyDescent="0.2">
      <c r="B31" s="74">
        <v>3</v>
      </c>
      <c r="C31" s="9">
        <f>C10</f>
        <v>2021</v>
      </c>
      <c r="D31" s="12" t="s">
        <v>26</v>
      </c>
      <c r="E31" s="12" t="s">
        <v>26</v>
      </c>
      <c r="F31" s="12" t="s">
        <v>27</v>
      </c>
      <c r="G31" s="13"/>
      <c r="H31" s="13"/>
    </row>
    <row r="32" spans="1:13" ht="17" x14ac:dyDescent="0.2">
      <c r="B32" s="74">
        <v>4</v>
      </c>
      <c r="C32" s="9">
        <f>C11</f>
        <v>2022</v>
      </c>
      <c r="D32" s="12" t="s">
        <v>27</v>
      </c>
      <c r="E32" s="12" t="s">
        <v>26</v>
      </c>
      <c r="F32" s="12"/>
      <c r="G32" s="13"/>
      <c r="H32" s="13"/>
      <c r="M32" s="4"/>
    </row>
    <row r="33" spans="1:13" ht="17" x14ac:dyDescent="0.2">
      <c r="B33" s="74">
        <v>5</v>
      </c>
      <c r="C33" s="7">
        <f>C12</f>
        <v>2023</v>
      </c>
      <c r="D33" s="144" t="s">
        <v>28</v>
      </c>
      <c r="E33" s="144"/>
      <c r="F33" s="144"/>
      <c r="G33" s="8"/>
      <c r="H33" s="8"/>
      <c r="M33" s="4"/>
    </row>
    <row r="34" spans="1:13" ht="17" x14ac:dyDescent="0.2">
      <c r="C34" s="9" t="s">
        <v>166</v>
      </c>
      <c r="D34" s="95">
        <f>MEDIAN(D8:D12)</f>
        <v>4.9000000000000004</v>
      </c>
      <c r="E34" s="133">
        <f t="shared" ref="E34:H34" si="0">MEDIAN(E8:E12)</f>
        <v>1.95</v>
      </c>
      <c r="F34" s="133">
        <f t="shared" si="0"/>
        <v>1.2</v>
      </c>
      <c r="G34" s="133">
        <f t="shared" si="0"/>
        <v>1.1499999999999999</v>
      </c>
      <c r="H34" s="133">
        <f t="shared" si="0"/>
        <v>1</v>
      </c>
      <c r="L34" s="4"/>
    </row>
    <row r="35" spans="1:13" x14ac:dyDescent="0.2">
      <c r="L35" s="4"/>
    </row>
    <row r="36" spans="1:13" ht="18" x14ac:dyDescent="0.25">
      <c r="A36" s="43" t="s">
        <v>121</v>
      </c>
      <c r="B36" s="11" t="s">
        <v>182</v>
      </c>
      <c r="L36" s="4"/>
    </row>
    <row r="37" spans="1:13" x14ac:dyDescent="0.2">
      <c r="B37" s="77"/>
      <c r="L37" s="4"/>
    </row>
    <row r="38" spans="1:13" x14ac:dyDescent="0.2">
      <c r="B38" s="77"/>
      <c r="H38" s="73" t="s">
        <v>181</v>
      </c>
      <c r="L38" s="4"/>
    </row>
    <row r="39" spans="1:13" x14ac:dyDescent="0.2">
      <c r="B39" s="77"/>
      <c r="L39" s="4"/>
    </row>
    <row r="40" spans="1:13" x14ac:dyDescent="0.2">
      <c r="B40" s="77"/>
      <c r="L40" s="4"/>
    </row>
    <row r="41" spans="1:13" x14ac:dyDescent="0.2">
      <c r="B41" s="77"/>
      <c r="C41" s="90" t="s">
        <v>29</v>
      </c>
      <c r="D41" s="140" t="s">
        <v>28</v>
      </c>
      <c r="E41" s="90" t="s">
        <v>26</v>
      </c>
      <c r="F41" s="91" t="s">
        <v>160</v>
      </c>
      <c r="G41" s="91" t="s">
        <v>81</v>
      </c>
      <c r="H41" s="91" t="s">
        <v>111</v>
      </c>
      <c r="L41" s="4"/>
    </row>
    <row r="42" spans="1:13" x14ac:dyDescent="0.2">
      <c r="B42" s="77"/>
      <c r="C42" s="79">
        <v>2</v>
      </c>
      <c r="D42" s="74">
        <v>2</v>
      </c>
      <c r="E42" s="79">
        <v>0</v>
      </c>
      <c r="F42" s="74">
        <f>MIN(D42:E42)</f>
        <v>0</v>
      </c>
      <c r="G42" s="74">
        <f>SUM(D42:E42)</f>
        <v>2</v>
      </c>
      <c r="H42" s="74">
        <f>ROUNDDOWN(((G42-1)/2),0)</f>
        <v>0</v>
      </c>
      <c r="L42" s="4"/>
    </row>
    <row r="43" spans="1:13" x14ac:dyDescent="0.2">
      <c r="B43" s="77"/>
      <c r="C43" s="79">
        <v>3</v>
      </c>
      <c r="D43" s="74">
        <v>1</v>
      </c>
      <c r="E43" s="79">
        <v>2</v>
      </c>
      <c r="F43" s="74">
        <f t="shared" ref="F43:F45" si="1">MIN(D43:E43)</f>
        <v>1</v>
      </c>
      <c r="G43" s="74">
        <f t="shared" ref="G43:G45" si="2">SUM(D43:E43)</f>
        <v>3</v>
      </c>
      <c r="H43" s="74">
        <f>ROUNDDOWN(((G43-1)/2),0)</f>
        <v>1</v>
      </c>
      <c r="L43" s="4"/>
    </row>
    <row r="44" spans="1:13" x14ac:dyDescent="0.2">
      <c r="B44" s="77"/>
      <c r="C44" s="79">
        <v>4</v>
      </c>
      <c r="D44" s="74">
        <v>1</v>
      </c>
      <c r="E44" s="79">
        <v>2</v>
      </c>
      <c r="F44" s="74">
        <f t="shared" si="1"/>
        <v>1</v>
      </c>
      <c r="G44" s="74">
        <f t="shared" si="2"/>
        <v>3</v>
      </c>
      <c r="H44" s="74">
        <f t="shared" ref="H44:H45" si="3">ROUNDDOWN(((G44-1)/2),0)</f>
        <v>1</v>
      </c>
      <c r="L44" s="4"/>
    </row>
    <row r="45" spans="1:13" x14ac:dyDescent="0.2">
      <c r="B45" s="77"/>
      <c r="C45" s="90">
        <v>5</v>
      </c>
      <c r="D45" s="91">
        <v>2</v>
      </c>
      <c r="E45" s="90">
        <v>1</v>
      </c>
      <c r="F45" s="91">
        <f t="shared" si="1"/>
        <v>1</v>
      </c>
      <c r="G45" s="91">
        <f t="shared" si="2"/>
        <v>3</v>
      </c>
      <c r="H45" s="91">
        <f t="shared" si="3"/>
        <v>1</v>
      </c>
      <c r="L45" s="4"/>
    </row>
    <row r="46" spans="1:13" x14ac:dyDescent="0.2">
      <c r="B46" s="77"/>
      <c r="C46" s="79"/>
      <c r="D46" s="74"/>
      <c r="E46" s="79"/>
      <c r="F46" s="74">
        <f>SUM(F42:F45)</f>
        <v>3</v>
      </c>
      <c r="G46" s="74"/>
      <c r="H46" s="74"/>
      <c r="L46" s="4"/>
    </row>
    <row r="47" spans="1:13" x14ac:dyDescent="0.2">
      <c r="B47" s="149"/>
      <c r="L47" s="4"/>
    </row>
    <row r="48" spans="1:13" x14ac:dyDescent="0.2">
      <c r="B48" s="77" t="s">
        <v>189</v>
      </c>
      <c r="L48" s="4"/>
    </row>
    <row r="49" spans="1:12" ht="18" x14ac:dyDescent="0.25">
      <c r="B49" s="149" t="s">
        <v>190</v>
      </c>
      <c r="L49" s="4"/>
    </row>
    <row r="50" spans="1:12" x14ac:dyDescent="0.2">
      <c r="B50" s="149"/>
      <c r="L50" s="4"/>
    </row>
    <row r="51" spans="1:12" ht="18" x14ac:dyDescent="0.25">
      <c r="A51" s="43" t="s">
        <v>122</v>
      </c>
      <c r="B51" s="11" t="s">
        <v>183</v>
      </c>
      <c r="L51" s="4"/>
    </row>
    <row r="52" spans="1:12" x14ac:dyDescent="0.2">
      <c r="B52" s="77"/>
      <c r="L52" s="4"/>
    </row>
    <row r="53" spans="1:12" x14ac:dyDescent="0.2">
      <c r="B53" s="77"/>
      <c r="L53" s="4"/>
    </row>
    <row r="54" spans="1:12" x14ac:dyDescent="0.2">
      <c r="B54" s="77"/>
      <c r="L54" s="4"/>
    </row>
    <row r="55" spans="1:12" x14ac:dyDescent="0.2">
      <c r="B55" s="77"/>
      <c r="L55" s="4"/>
    </row>
    <row r="56" spans="1:12" ht="18" x14ac:dyDescent="0.25">
      <c r="C56" s="90" t="s">
        <v>29</v>
      </c>
      <c r="D56" s="150" t="s">
        <v>186</v>
      </c>
      <c r="L56" s="4"/>
    </row>
    <row r="57" spans="1:12" x14ac:dyDescent="0.2">
      <c r="C57" s="79">
        <v>2</v>
      </c>
      <c r="D57" s="74">
        <f>G42/2-COMBIN(G42-1,H42)*(G42/(2^G42))</f>
        <v>0.5</v>
      </c>
      <c r="L57" s="4"/>
    </row>
    <row r="58" spans="1:12" x14ac:dyDescent="0.2">
      <c r="C58" s="79">
        <v>3</v>
      </c>
      <c r="D58" s="74">
        <f>G43/2-COMBIN(G43-1,H43)*(G43/(2^G43))</f>
        <v>0.75</v>
      </c>
      <c r="L58" s="4"/>
    </row>
    <row r="59" spans="1:12" x14ac:dyDescent="0.2">
      <c r="C59" s="79">
        <v>4</v>
      </c>
      <c r="D59" s="74">
        <f>G44/2-COMBIN(G44-1,H44)*(G44/(2^G44))</f>
        <v>0.75</v>
      </c>
      <c r="L59" s="4"/>
    </row>
    <row r="60" spans="1:12" x14ac:dyDescent="0.2">
      <c r="C60" s="90">
        <v>5</v>
      </c>
      <c r="D60" s="91">
        <f>G45/2-COMBIN(G45-1,H45)*(G45/(2^G45))</f>
        <v>0.75</v>
      </c>
      <c r="L60" s="4"/>
    </row>
    <row r="61" spans="1:12" x14ac:dyDescent="0.2">
      <c r="C61" s="79"/>
      <c r="D61" s="74">
        <f>SUM(D57:D60)</f>
        <v>2.75</v>
      </c>
      <c r="L61" s="4"/>
    </row>
    <row r="62" spans="1:12" x14ac:dyDescent="0.2">
      <c r="L62" s="4"/>
    </row>
    <row r="63" spans="1:12" ht="18" x14ac:dyDescent="0.25">
      <c r="A63" s="43" t="s">
        <v>125</v>
      </c>
      <c r="B63" s="11" t="s">
        <v>188</v>
      </c>
      <c r="L63" s="4"/>
    </row>
    <row r="64" spans="1:12" x14ac:dyDescent="0.2">
      <c r="B64" s="77"/>
      <c r="L64" s="4"/>
    </row>
    <row r="65" spans="1:12" x14ac:dyDescent="0.2">
      <c r="B65" s="77"/>
      <c r="L65" s="4"/>
    </row>
    <row r="66" spans="1:12" x14ac:dyDescent="0.2">
      <c r="B66" s="77"/>
      <c r="L66" s="4"/>
    </row>
    <row r="67" spans="1:12" x14ac:dyDescent="0.2">
      <c r="B67" s="77"/>
      <c r="L67" s="4"/>
    </row>
    <row r="68" spans="1:12" ht="18" x14ac:dyDescent="0.25">
      <c r="C68" s="90" t="s">
        <v>29</v>
      </c>
      <c r="D68" s="150" t="s">
        <v>187</v>
      </c>
      <c r="L68" s="4"/>
    </row>
    <row r="69" spans="1:12" x14ac:dyDescent="0.2">
      <c r="C69" s="79">
        <v>2</v>
      </c>
      <c r="D69" s="74">
        <f>G42*(G42-1)/4-COMBIN(G42-1,H42)*G42*(G42-1)/(2^G42)+D57-D57^2</f>
        <v>0.25</v>
      </c>
      <c r="L69" s="4"/>
    </row>
    <row r="70" spans="1:12" x14ac:dyDescent="0.2">
      <c r="C70" s="79">
        <v>3</v>
      </c>
      <c r="D70" s="74">
        <f>G43*(G43-1)/4-COMBIN(G43-1,H43)*G43*(G43-1)/(2^G43)+D58-D58^2</f>
        <v>0.1875</v>
      </c>
      <c r="L70" s="4"/>
    </row>
    <row r="71" spans="1:12" x14ac:dyDescent="0.2">
      <c r="C71" s="79">
        <v>4</v>
      </c>
      <c r="D71" s="74">
        <f>G44*(G44-1)/4-COMBIN(G44-1,H44)*G44*(G44-1)/(2^G44)+D59-D59^2</f>
        <v>0.1875</v>
      </c>
      <c r="L71" s="4"/>
    </row>
    <row r="72" spans="1:12" x14ac:dyDescent="0.2">
      <c r="C72" s="90">
        <v>5</v>
      </c>
      <c r="D72" s="91">
        <f>G45*(G45-1)/4-COMBIN(G45-1,H45)*G45*(G45-1)/(2^G45)+D60-D60^2</f>
        <v>0.1875</v>
      </c>
      <c r="L72" s="4"/>
    </row>
    <row r="73" spans="1:12" x14ac:dyDescent="0.2">
      <c r="C73" s="79"/>
      <c r="D73" s="74">
        <f>SUM(D69:D72)</f>
        <v>0.8125</v>
      </c>
      <c r="L73" s="4"/>
    </row>
    <row r="74" spans="1:12" x14ac:dyDescent="0.2">
      <c r="L74" s="4"/>
    </row>
    <row r="75" spans="1:12" ht="18" x14ac:dyDescent="0.25">
      <c r="A75" s="43" t="s">
        <v>124</v>
      </c>
      <c r="B75" s="11" t="s">
        <v>254</v>
      </c>
      <c r="L75" s="4"/>
    </row>
    <row r="76" spans="1:12" x14ac:dyDescent="0.2">
      <c r="B76" s="77"/>
      <c r="L76" s="4"/>
    </row>
    <row r="77" spans="1:12" ht="18" x14ac:dyDescent="0.25">
      <c r="B77" s="90" t="s">
        <v>29</v>
      </c>
      <c r="C77" s="140" t="s">
        <v>28</v>
      </c>
      <c r="D77" s="90" t="s">
        <v>26</v>
      </c>
      <c r="E77" s="91" t="s">
        <v>160</v>
      </c>
      <c r="F77" s="91" t="s">
        <v>81</v>
      </c>
      <c r="G77" s="91" t="s">
        <v>111</v>
      </c>
      <c r="H77" s="150" t="s">
        <v>186</v>
      </c>
      <c r="I77" s="150" t="s">
        <v>187</v>
      </c>
      <c r="K77" s="4"/>
    </row>
    <row r="78" spans="1:12" x14ac:dyDescent="0.2">
      <c r="B78" s="79">
        <v>2</v>
      </c>
      <c r="C78" s="74">
        <v>2</v>
      </c>
      <c r="D78" s="79">
        <v>0</v>
      </c>
      <c r="E78" s="74">
        <f>MIN(C78:D78)</f>
        <v>0</v>
      </c>
      <c r="F78" s="74">
        <f>SUM(C78:D78)</f>
        <v>2</v>
      </c>
      <c r="G78" s="74">
        <f>ROUNDDOWN(((F78-1)/2),0)</f>
        <v>0</v>
      </c>
      <c r="H78" s="74">
        <f>F78/2-COMBIN(F78-1,G78)*(F78/(2^F78))</f>
        <v>0.5</v>
      </c>
      <c r="I78" s="74">
        <f>F78*(F78-1)/4-COMBIN(F78-1,G78)*F78*(F78-1)/(2^F78)+H78-H78^2</f>
        <v>0.25</v>
      </c>
      <c r="K78" s="4"/>
    </row>
    <row r="79" spans="1:12" x14ac:dyDescent="0.2">
      <c r="B79" s="79">
        <v>3</v>
      </c>
      <c r="C79" s="74">
        <v>1</v>
      </c>
      <c r="D79" s="79">
        <v>2</v>
      </c>
      <c r="E79" s="74">
        <f t="shared" ref="E79:E81" si="4">MIN(C79:D79)</f>
        <v>1</v>
      </c>
      <c r="F79" s="74">
        <f t="shared" ref="F79:F81" si="5">SUM(C79:D79)</f>
        <v>3</v>
      </c>
      <c r="G79" s="74">
        <f>ROUNDDOWN(((F79-1)/2),0)</f>
        <v>1</v>
      </c>
      <c r="H79" s="74">
        <f t="shared" ref="H79:H81" si="6">F79/2-COMBIN(F79-1,G79)*(F79/(2^F79))</f>
        <v>0.75</v>
      </c>
      <c r="I79" s="74">
        <f t="shared" ref="I79:I81" si="7">F79*(F79-1)/4-COMBIN(F79-1,G79)*F79*(F79-1)/(2^F79)+H79-H79^2</f>
        <v>0.1875</v>
      </c>
      <c r="K79" s="4"/>
    </row>
    <row r="80" spans="1:12" x14ac:dyDescent="0.2">
      <c r="B80" s="79">
        <v>4</v>
      </c>
      <c r="C80" s="74">
        <v>1</v>
      </c>
      <c r="D80" s="79">
        <v>2</v>
      </c>
      <c r="E80" s="74">
        <f t="shared" si="4"/>
        <v>1</v>
      </c>
      <c r="F80" s="74">
        <f t="shared" si="5"/>
        <v>3</v>
      </c>
      <c r="G80" s="74">
        <f t="shared" ref="G80:G81" si="8">ROUNDDOWN(((F80-1)/2),0)</f>
        <v>1</v>
      </c>
      <c r="H80" s="74">
        <f t="shared" si="6"/>
        <v>0.75</v>
      </c>
      <c r="I80" s="74">
        <f t="shared" si="7"/>
        <v>0.1875</v>
      </c>
      <c r="K80" s="4"/>
    </row>
    <row r="81" spans="1:13" x14ac:dyDescent="0.2">
      <c r="B81" s="90">
        <v>5</v>
      </c>
      <c r="C81" s="91">
        <v>2</v>
      </c>
      <c r="D81" s="90">
        <v>1</v>
      </c>
      <c r="E81" s="91">
        <f t="shared" si="4"/>
        <v>1</v>
      </c>
      <c r="F81" s="91">
        <f t="shared" si="5"/>
        <v>3</v>
      </c>
      <c r="G81" s="91">
        <f t="shared" si="8"/>
        <v>1</v>
      </c>
      <c r="H81" s="91">
        <f t="shared" si="6"/>
        <v>0.75</v>
      </c>
      <c r="I81" s="91">
        <f t="shared" si="7"/>
        <v>0.1875</v>
      </c>
      <c r="K81" s="4"/>
    </row>
    <row r="82" spans="1:13" x14ac:dyDescent="0.2">
      <c r="B82" s="79"/>
      <c r="C82" s="74"/>
      <c r="D82" s="79"/>
      <c r="E82" s="74">
        <f>SUM(E78:E81)</f>
        <v>3</v>
      </c>
      <c r="F82" s="74"/>
      <c r="G82" s="74"/>
      <c r="H82" s="74">
        <f>SUM(H78:H81)</f>
        <v>2.75</v>
      </c>
      <c r="I82" s="74">
        <f>SUM(I78:I81)</f>
        <v>0.8125</v>
      </c>
      <c r="K82" s="4"/>
    </row>
    <row r="83" spans="1:13" x14ac:dyDescent="0.2">
      <c r="L83" s="4"/>
    </row>
    <row r="84" spans="1:13" x14ac:dyDescent="0.2">
      <c r="B84" s="77" t="s">
        <v>189</v>
      </c>
      <c r="L84" s="4"/>
    </row>
    <row r="85" spans="1:13" x14ac:dyDescent="0.2">
      <c r="B85" s="149" t="s">
        <v>191</v>
      </c>
      <c r="L85" s="4"/>
    </row>
    <row r="86" spans="1:13" x14ac:dyDescent="0.2">
      <c r="B86" s="149"/>
      <c r="L86" s="4"/>
    </row>
    <row r="87" spans="1:13" x14ac:dyDescent="0.2">
      <c r="A87" s="101" t="s">
        <v>169</v>
      </c>
      <c r="B87" s="11" t="s">
        <v>168</v>
      </c>
      <c r="L87" s="4"/>
    </row>
    <row r="88" spans="1:13" ht="17" thickBot="1" x14ac:dyDescent="0.25">
      <c r="L88" s="4"/>
    </row>
    <row r="89" spans="1:13" ht="17" thickBot="1" x14ac:dyDescent="0.25">
      <c r="A89" s="3"/>
      <c r="B89" s="3"/>
      <c r="F89" s="136" t="s">
        <v>176</v>
      </c>
      <c r="G89" s="148">
        <f>E82</f>
        <v>3</v>
      </c>
      <c r="M89" s="4"/>
    </row>
    <row r="90" spans="1:13" ht="17" thickBot="1" x14ac:dyDescent="0.25">
      <c r="F90" s="74"/>
      <c r="G90" s="74"/>
      <c r="M90" s="4"/>
    </row>
    <row r="91" spans="1:13" ht="17" thickBot="1" x14ac:dyDescent="0.25">
      <c r="F91" s="136" t="s">
        <v>177</v>
      </c>
      <c r="G91" s="76">
        <f>H82</f>
        <v>2.75</v>
      </c>
      <c r="M91" s="4"/>
    </row>
    <row r="92" spans="1:13" ht="17" thickBot="1" x14ac:dyDescent="0.25">
      <c r="F92" s="74"/>
      <c r="G92" s="74"/>
      <c r="M92" s="4"/>
    </row>
    <row r="93" spans="1:13" ht="17" thickBot="1" x14ac:dyDescent="0.25">
      <c r="F93" s="136" t="s">
        <v>178</v>
      </c>
      <c r="G93" s="147">
        <f>I82</f>
        <v>0.8125</v>
      </c>
    </row>
    <row r="97" spans="1:14" x14ac:dyDescent="0.2">
      <c r="A97" s="43" t="s">
        <v>170</v>
      </c>
      <c r="B97" s="203" t="s">
        <v>172</v>
      </c>
      <c r="C97" s="203"/>
      <c r="D97" s="203"/>
      <c r="E97" s="203"/>
      <c r="F97" s="203"/>
      <c r="G97" s="203"/>
      <c r="H97" s="203"/>
      <c r="I97" s="203"/>
    </row>
    <row r="98" spans="1:14" ht="17" thickBot="1" x14ac:dyDescent="0.25"/>
    <row r="99" spans="1:14" x14ac:dyDescent="0.2">
      <c r="F99" s="162" t="s">
        <v>36</v>
      </c>
      <c r="G99" s="145">
        <f>$G$91+1.645*SQRT($G$93)</f>
        <v>4.2327829620345661</v>
      </c>
    </row>
    <row r="100" spans="1:14" ht="17" thickBot="1" x14ac:dyDescent="0.25">
      <c r="F100" s="164" t="s">
        <v>37</v>
      </c>
      <c r="G100" s="146">
        <f>$G$91-1.645*SQRT($G$93)</f>
        <v>1.2672170379654344</v>
      </c>
    </row>
    <row r="102" spans="1:14" x14ac:dyDescent="0.2">
      <c r="A102" s="43" t="s">
        <v>171</v>
      </c>
      <c r="B102" s="203" t="s">
        <v>173</v>
      </c>
      <c r="C102" s="203"/>
      <c r="D102" s="203"/>
      <c r="E102" s="203"/>
      <c r="F102" s="203"/>
      <c r="G102" s="203"/>
      <c r="H102" s="203"/>
      <c r="I102" s="203"/>
    </row>
    <row r="104" spans="1:14" x14ac:dyDescent="0.2">
      <c r="B104" s="120" t="s">
        <v>180</v>
      </c>
    </row>
    <row r="105" spans="1:14" x14ac:dyDescent="0.2">
      <c r="B105" s="120" t="s">
        <v>179</v>
      </c>
    </row>
    <row r="107" spans="1:14" x14ac:dyDescent="0.2">
      <c r="B107" s="11" t="s">
        <v>175</v>
      </c>
    </row>
    <row r="108" spans="1:14" x14ac:dyDescent="0.2">
      <c r="B108" s="197" t="s">
        <v>174</v>
      </c>
      <c r="C108" s="197"/>
      <c r="D108" s="197"/>
      <c r="E108" s="197"/>
      <c r="F108" s="197"/>
      <c r="G108" s="197"/>
      <c r="H108" s="197"/>
      <c r="I108" s="197"/>
    </row>
    <row r="109" spans="1:14" x14ac:dyDescent="0.2">
      <c r="B109" s="197"/>
      <c r="C109" s="197"/>
      <c r="D109" s="197"/>
      <c r="E109" s="197"/>
      <c r="F109" s="197"/>
      <c r="G109" s="197"/>
      <c r="H109" s="197"/>
      <c r="I109" s="197"/>
    </row>
    <row r="111" spans="1:14" ht="19" x14ac:dyDescent="0.25">
      <c r="A111" s="2" t="s">
        <v>30</v>
      </c>
      <c r="M111" s="89"/>
    </row>
    <row r="112" spans="1:14" ht="19" customHeight="1" x14ac:dyDescent="0.2">
      <c r="B112" s="209" t="s">
        <v>184</v>
      </c>
      <c r="C112" s="209"/>
      <c r="D112" s="209"/>
      <c r="E112" s="209"/>
      <c r="F112" s="209"/>
      <c r="G112" s="209"/>
      <c r="H112" s="209"/>
      <c r="I112" s="209"/>
      <c r="J112" s="151"/>
      <c r="L112" s="4"/>
      <c r="M112" s="4"/>
      <c r="N112" s="4"/>
    </row>
    <row r="113" spans="1:14" x14ac:dyDescent="0.2">
      <c r="B113" s="209"/>
      <c r="C113" s="209"/>
      <c r="D113" s="209"/>
      <c r="E113" s="209"/>
      <c r="F113" s="209"/>
      <c r="G113" s="209"/>
      <c r="H113" s="209"/>
      <c r="I113" s="209"/>
      <c r="J113" s="151"/>
      <c r="L113" s="4"/>
      <c r="M113" s="4"/>
      <c r="N113" s="4"/>
    </row>
    <row r="114" spans="1:14" x14ac:dyDescent="0.2">
      <c r="B114" s="209"/>
      <c r="C114" s="209"/>
      <c r="D114" s="209"/>
      <c r="E114" s="209"/>
      <c r="F114" s="209"/>
      <c r="G114" s="209"/>
      <c r="H114" s="209"/>
      <c r="I114" s="209"/>
      <c r="J114" s="151"/>
      <c r="L114" s="4"/>
      <c r="M114" s="4"/>
      <c r="N114" s="4"/>
    </row>
    <row r="115" spans="1:14" x14ac:dyDescent="0.2">
      <c r="B115" s="209"/>
      <c r="C115" s="209"/>
      <c r="D115" s="209"/>
      <c r="E115" s="209"/>
      <c r="F115" s="209"/>
      <c r="G115" s="209"/>
      <c r="H115" s="209"/>
      <c r="I115" s="209"/>
      <c r="J115" s="151"/>
      <c r="L115" s="4"/>
      <c r="M115" s="4"/>
      <c r="N115" s="4"/>
    </row>
    <row r="116" spans="1:14" x14ac:dyDescent="0.2">
      <c r="B116" s="209"/>
      <c r="C116" s="209"/>
      <c r="D116" s="209"/>
      <c r="E116" s="209"/>
      <c r="F116" s="209"/>
      <c r="G116" s="209"/>
      <c r="H116" s="209"/>
      <c r="I116" s="209"/>
      <c r="J116" s="151"/>
      <c r="L116" s="4"/>
      <c r="M116" s="4"/>
      <c r="N116" s="4"/>
    </row>
    <row r="117" spans="1:14" x14ac:dyDescent="0.2">
      <c r="L117" s="4"/>
      <c r="M117" s="4"/>
      <c r="N117" s="4"/>
    </row>
    <row r="118" spans="1:14" ht="19" x14ac:dyDescent="0.25">
      <c r="A118" s="2" t="s">
        <v>161</v>
      </c>
      <c r="M118" s="89"/>
    </row>
    <row r="119" spans="1:14" ht="19" customHeight="1" x14ac:dyDescent="0.2">
      <c r="B119" s="209" t="s">
        <v>185</v>
      </c>
      <c r="C119" s="209"/>
      <c r="D119" s="209"/>
      <c r="E119" s="209"/>
      <c r="F119" s="209"/>
      <c r="G119" s="209"/>
      <c r="H119" s="209"/>
      <c r="I119" s="209"/>
      <c r="J119" s="151"/>
      <c r="M119" s="89"/>
    </row>
    <row r="120" spans="1:14" ht="19" customHeight="1" x14ac:dyDescent="0.2">
      <c r="B120" s="209"/>
      <c r="C120" s="209"/>
      <c r="D120" s="209"/>
      <c r="E120" s="209"/>
      <c r="F120" s="209"/>
      <c r="G120" s="209"/>
      <c r="H120" s="209"/>
      <c r="I120" s="209"/>
      <c r="J120" s="151"/>
      <c r="M120" s="89"/>
    </row>
    <row r="121" spans="1:14" x14ac:dyDescent="0.2">
      <c r="B121" s="209"/>
      <c r="C121" s="209"/>
      <c r="D121" s="209"/>
      <c r="E121" s="209"/>
      <c r="F121" s="209"/>
      <c r="G121" s="209"/>
      <c r="H121" s="209"/>
      <c r="I121" s="209"/>
      <c r="J121" s="151"/>
      <c r="M121" s="89"/>
    </row>
    <row r="122" spans="1:14" x14ac:dyDescent="0.2">
      <c r="B122" s="209"/>
      <c r="C122" s="209"/>
      <c r="D122" s="209"/>
      <c r="E122" s="209"/>
      <c r="F122" s="209"/>
      <c r="G122" s="209"/>
      <c r="H122" s="209"/>
      <c r="I122" s="209"/>
      <c r="J122" s="151"/>
      <c r="M122" s="89"/>
    </row>
    <row r="123" spans="1:14" x14ac:dyDescent="0.2">
      <c r="M123" s="89"/>
    </row>
    <row r="124" spans="1:14" ht="19" x14ac:dyDescent="0.25">
      <c r="A124" s="2" t="s">
        <v>88</v>
      </c>
      <c r="L124" s="4"/>
      <c r="M124" s="4"/>
      <c r="N124" s="4"/>
    </row>
    <row r="125" spans="1:14" x14ac:dyDescent="0.2">
      <c r="B125" s="166" t="s">
        <v>221</v>
      </c>
      <c r="L125" s="4"/>
      <c r="M125" s="4"/>
      <c r="N125" s="4"/>
    </row>
    <row r="126" spans="1:14" x14ac:dyDescent="0.2">
      <c r="L126" s="4"/>
      <c r="M126" s="4"/>
      <c r="N126" s="4"/>
    </row>
    <row r="127" spans="1:14" ht="19" x14ac:dyDescent="0.25">
      <c r="A127" s="2" t="s">
        <v>89</v>
      </c>
      <c r="L127" s="4"/>
      <c r="M127" s="4"/>
      <c r="N127" s="4"/>
    </row>
    <row r="128" spans="1:14" x14ac:dyDescent="0.2">
      <c r="B128" s="73" t="s">
        <v>96</v>
      </c>
      <c r="D128" s="73" t="s">
        <v>132</v>
      </c>
      <c r="L128" s="4"/>
      <c r="M128" s="4"/>
      <c r="N128" s="4"/>
    </row>
    <row r="129" spans="1:65" x14ac:dyDescent="0.2">
      <c r="B129" s="73" t="s">
        <v>98</v>
      </c>
      <c r="L129" s="4"/>
      <c r="M129" s="4"/>
      <c r="N129" s="4"/>
    </row>
    <row r="130" spans="1:65" x14ac:dyDescent="0.2">
      <c r="B130" s="73" t="s">
        <v>99</v>
      </c>
      <c r="L130" s="4"/>
      <c r="M130" s="4"/>
      <c r="N130" s="4"/>
    </row>
    <row r="131" spans="1:65" x14ac:dyDescent="0.2">
      <c r="B131" s="73" t="s">
        <v>100</v>
      </c>
      <c r="L131" s="4"/>
      <c r="M131" s="4"/>
      <c r="N131" s="4"/>
    </row>
    <row r="132" spans="1:65" x14ac:dyDescent="0.2">
      <c r="B132" s="73" t="s">
        <v>101</v>
      </c>
      <c r="M132" s="89"/>
    </row>
    <row r="133" spans="1:65" x14ac:dyDescent="0.2">
      <c r="L133" s="4"/>
      <c r="M133" s="4"/>
      <c r="N133" s="4"/>
    </row>
    <row r="134" spans="1:65" x14ac:dyDescent="0.2">
      <c r="L134" s="4"/>
      <c r="M134" s="4"/>
      <c r="N134" s="4"/>
    </row>
    <row r="135" spans="1:65" x14ac:dyDescent="0.2">
      <c r="L135" s="4"/>
      <c r="M135" s="4"/>
      <c r="N135" s="4"/>
    </row>
    <row r="136" spans="1:65" x14ac:dyDescent="0.2">
      <c r="L136" s="4"/>
      <c r="M136" s="4"/>
      <c r="N136" s="4"/>
    </row>
    <row r="137" spans="1:65" x14ac:dyDescent="0.2">
      <c r="L137" s="4"/>
      <c r="M137" s="4"/>
      <c r="N137" s="4"/>
    </row>
    <row r="138" spans="1:65" x14ac:dyDescent="0.2">
      <c r="L138" s="4"/>
      <c r="M138" s="4"/>
      <c r="N138" s="4"/>
    </row>
    <row r="139" spans="1:65" x14ac:dyDescent="0.2">
      <c r="A139" s="4"/>
      <c r="B139" s="4"/>
      <c r="C139" s="4"/>
      <c r="D139" s="4"/>
      <c r="E139" s="4"/>
      <c r="F139" s="4"/>
      <c r="G139" s="4"/>
      <c r="H139" s="4"/>
      <c r="I139" s="4"/>
      <c r="J139" s="4"/>
      <c r="K139" s="4"/>
      <c r="L139" s="4"/>
      <c r="M139" s="4"/>
      <c r="N139" s="4"/>
    </row>
    <row r="140" spans="1:65" x14ac:dyDescent="0.2">
      <c r="A140" s="4"/>
      <c r="B140" s="4"/>
      <c r="C140" s="4"/>
      <c r="D140" s="4"/>
      <c r="E140" s="4"/>
      <c r="F140" s="4"/>
      <c r="G140" s="4"/>
      <c r="H140" s="4"/>
      <c r="I140" s="4"/>
      <c r="J140" s="4"/>
      <c r="K140" s="4"/>
      <c r="L140" s="4"/>
      <c r="M140" s="4"/>
      <c r="N140" s="4"/>
    </row>
    <row r="141" spans="1:65" x14ac:dyDescent="0.2">
      <c r="A141" s="4"/>
      <c r="B141" s="4"/>
      <c r="C141" s="4"/>
      <c r="D141" s="4"/>
      <c r="E141" s="4"/>
      <c r="F141" s="4"/>
      <c r="G141" s="4"/>
      <c r="H141" s="4"/>
      <c r="I141" s="4"/>
      <c r="J141" s="4"/>
      <c r="K141" s="4"/>
      <c r="L141" s="4"/>
      <c r="M141" s="4"/>
      <c r="N141" s="4"/>
    </row>
    <row r="142" spans="1:65" x14ac:dyDescent="0.2">
      <c r="A142" s="4"/>
      <c r="B142" s="4"/>
      <c r="C142" s="4"/>
      <c r="D142" s="4"/>
      <c r="E142" s="4"/>
      <c r="F142" s="4"/>
      <c r="G142" s="4"/>
      <c r="H142" s="4"/>
      <c r="I142" s="4"/>
      <c r="J142" s="4"/>
      <c r="K142" s="4"/>
      <c r="M142" s="89"/>
    </row>
    <row r="143" spans="1:65"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row>
    <row r="144" spans="1:65"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row>
    <row r="145" spans="1:65"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row>
    <row r="146" spans="1:65"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row>
    <row r="147" spans="1:65"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row>
    <row r="148" spans="1:65"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row>
    <row r="149" spans="1:65"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row>
    <row r="150" spans="1:65"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row>
    <row r="151" spans="1:65"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row>
    <row r="152" spans="1:65"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row>
    <row r="153" spans="1:65"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row>
    <row r="154" spans="1:65"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row>
    <row r="155" spans="1:65"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row>
    <row r="156" spans="1:65"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row>
    <row r="157" spans="1:65"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row>
    <row r="158" spans="1:65"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row>
    <row r="159" spans="1:65"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row>
    <row r="160" spans="1:65"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row>
    <row r="161" spans="1:65"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row>
    <row r="162" spans="1:65"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row>
    <row r="163" spans="1:65"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row>
    <row r="164" spans="1:65"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row>
    <row r="165" spans="1:65"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row>
    <row r="166" spans="1:65"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row>
    <row r="167" spans="1:65"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row>
    <row r="168" spans="1:65"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row>
    <row r="169" spans="1:65"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row>
    <row r="170" spans="1:65"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row>
    <row r="171" spans="1:65"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row>
    <row r="172" spans="1:65"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row>
    <row r="173" spans="1:65"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row>
    <row r="174" spans="1:65"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row>
    <row r="175" spans="1:65"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row>
    <row r="176" spans="1:65"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row>
    <row r="177" spans="1:65"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row>
    <row r="178" spans="1:65"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row>
    <row r="179" spans="1:65"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row>
    <row r="180" spans="1:65"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row>
    <row r="181" spans="1:65"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row>
    <row r="182" spans="1:65"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row>
    <row r="183" spans="1:65"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row>
    <row r="184" spans="1:65"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row>
    <row r="185" spans="1:65"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row>
    <row r="186" spans="1:65"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row>
    <row r="187" spans="1:65"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row>
    <row r="188" spans="1:65"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row>
    <row r="189" spans="1:65"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row>
    <row r="190" spans="1:65"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row>
    <row r="191" spans="1:65"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row>
    <row r="192" spans="1:65"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row>
    <row r="193" spans="1:65"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row>
    <row r="194" spans="1:65"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row>
    <row r="195" spans="1:65"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row>
    <row r="196" spans="1:65"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row>
    <row r="197" spans="1:65"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row>
    <row r="198" spans="1:65"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row>
    <row r="199" spans="1:65"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row>
    <row r="200" spans="1:65"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row>
    <row r="201" spans="1:65"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row>
    <row r="202" spans="1:65"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row>
    <row r="203" spans="1:65"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row>
    <row r="204" spans="1:65"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row>
    <row r="205" spans="1:65"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row>
    <row r="206" spans="1:65"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row>
    <row r="207" spans="1:65"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row>
    <row r="208" spans="1:65"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row>
    <row r="209" spans="1:65"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row>
    <row r="210" spans="1:65"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row>
    <row r="211" spans="1:65"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row>
    <row r="212" spans="1:65"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row>
    <row r="213" spans="1:65"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row>
    <row r="214" spans="1:65"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row>
    <row r="215" spans="1:65"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row>
    <row r="216" spans="1:65"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row>
    <row r="217" spans="1:65"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row>
    <row r="218" spans="1:65"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row>
    <row r="219" spans="1:65"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row>
    <row r="220" spans="1:65"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row>
    <row r="221" spans="1:65"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row>
    <row r="222" spans="1:65"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row>
    <row r="223" spans="1:65"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row>
    <row r="224" spans="1:65"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row>
    <row r="225" spans="1:65"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row>
    <row r="226" spans="1:65"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row>
    <row r="227" spans="1:65"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row>
    <row r="228" spans="1:65"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row>
    <row r="229" spans="1:65"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row>
    <row r="230" spans="1:65"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row>
    <row r="231" spans="1:65"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row>
    <row r="232" spans="1:65"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row>
    <row r="233" spans="1:65"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row>
    <row r="234" spans="1:65"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row>
    <row r="235" spans="1:65"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row>
    <row r="236" spans="1:65"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row>
    <row r="237" spans="1:65"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row>
    <row r="238" spans="1:65"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row>
    <row r="239" spans="1:65"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row>
    <row r="240" spans="1:65"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row>
    <row r="241" spans="1:65"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row>
    <row r="242" spans="1:65"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row>
    <row r="243" spans="1:65"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row>
    <row r="244" spans="1:65"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row>
  </sheetData>
  <mergeCells count="12">
    <mergeCell ref="B112:I116"/>
    <mergeCell ref="B119:I122"/>
    <mergeCell ref="C5:H5"/>
    <mergeCell ref="H6:H7"/>
    <mergeCell ref="G6:G7"/>
    <mergeCell ref="F6:F7"/>
    <mergeCell ref="E6:E7"/>
    <mergeCell ref="D6:D7"/>
    <mergeCell ref="C6:C7"/>
    <mergeCell ref="B97:I97"/>
    <mergeCell ref="B102:I102"/>
    <mergeCell ref="B108:I109"/>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187"/>
  <sheetViews>
    <sheetView showGridLines="0" zoomScale="120" zoomScaleNormal="120" workbookViewId="0"/>
  </sheetViews>
  <sheetFormatPr baseColWidth="10" defaultColWidth="10.83203125" defaultRowHeight="16" x14ac:dyDescent="0.2"/>
  <cols>
    <col min="1" max="11" width="10.83203125" style="73" customWidth="1"/>
    <col min="12" max="16384" width="10.83203125" style="73"/>
  </cols>
  <sheetData>
    <row r="1" spans="1:10" ht="19" x14ac:dyDescent="0.25">
      <c r="A1" s="1" t="s">
        <v>133</v>
      </c>
      <c r="B1" s="80"/>
      <c r="C1" s="80"/>
      <c r="D1" s="80"/>
      <c r="E1" s="80"/>
      <c r="F1" s="80"/>
      <c r="G1" s="80"/>
      <c r="H1" s="80"/>
      <c r="I1" s="80"/>
      <c r="J1" s="81"/>
    </row>
    <row r="2" spans="1:10" x14ac:dyDescent="0.2">
      <c r="A2" s="82"/>
      <c r="B2" s="80"/>
      <c r="C2" s="80"/>
      <c r="D2" s="80"/>
      <c r="E2" s="80"/>
      <c r="F2" s="80"/>
      <c r="G2" s="80"/>
      <c r="H2" s="80"/>
      <c r="I2" s="80"/>
      <c r="J2" s="81"/>
    </row>
    <row r="3" spans="1:10" x14ac:dyDescent="0.2">
      <c r="A3" s="5"/>
      <c r="B3" s="234" t="s">
        <v>256</v>
      </c>
      <c r="C3" s="80"/>
      <c r="D3" s="80"/>
      <c r="E3" s="80"/>
      <c r="F3" s="80"/>
      <c r="G3" s="80"/>
      <c r="H3" s="80"/>
      <c r="I3" s="80"/>
      <c r="J3" s="81"/>
    </row>
    <row r="4" spans="1:10" x14ac:dyDescent="0.2">
      <c r="A4" s="5"/>
      <c r="B4" s="80"/>
      <c r="C4" s="80"/>
      <c r="D4" s="80"/>
      <c r="E4" s="80"/>
      <c r="F4" s="80"/>
      <c r="G4" s="80"/>
      <c r="H4" s="80"/>
      <c r="I4" s="80"/>
      <c r="J4" s="81"/>
    </row>
    <row r="5" spans="1:10" x14ac:dyDescent="0.2">
      <c r="A5" s="5"/>
      <c r="B5" s="80"/>
      <c r="C5" s="220" t="s">
        <v>4</v>
      </c>
      <c r="D5" s="125"/>
      <c r="E5" s="126"/>
      <c r="F5" s="127"/>
      <c r="G5" s="80"/>
      <c r="H5" s="80"/>
      <c r="I5" s="80"/>
      <c r="J5" s="81"/>
    </row>
    <row r="6" spans="1:10" ht="16" customHeight="1" x14ac:dyDescent="0.2">
      <c r="A6" s="5"/>
      <c r="B6" s="80"/>
      <c r="C6" s="221"/>
      <c r="D6" s="47" t="s">
        <v>32</v>
      </c>
      <c r="E6" s="48" t="s">
        <v>33</v>
      </c>
      <c r="F6" s="49" t="s">
        <v>34</v>
      </c>
      <c r="G6" s="80"/>
      <c r="H6" s="80"/>
      <c r="I6" s="80"/>
      <c r="J6" s="81"/>
    </row>
    <row r="7" spans="1:10" x14ac:dyDescent="0.2">
      <c r="A7" s="5"/>
      <c r="B7" s="80"/>
      <c r="C7" s="22">
        <v>1</v>
      </c>
      <c r="D7" s="25">
        <v>5550</v>
      </c>
      <c r="E7" s="34">
        <v>0</v>
      </c>
      <c r="F7" s="35">
        <v>0</v>
      </c>
      <c r="G7" s="80"/>
      <c r="H7" s="80"/>
      <c r="I7" s="80"/>
      <c r="J7" s="81"/>
    </row>
    <row r="8" spans="1:10" x14ac:dyDescent="0.2">
      <c r="A8" s="5"/>
      <c r="B8" s="80"/>
      <c r="C8" s="24">
        <v>2</v>
      </c>
      <c r="D8" s="27">
        <v>14235</v>
      </c>
      <c r="E8" s="6">
        <v>385</v>
      </c>
      <c r="F8" s="38">
        <v>819</v>
      </c>
      <c r="G8" s="80"/>
      <c r="H8" s="80"/>
      <c r="I8" s="80"/>
      <c r="J8" s="81"/>
    </row>
    <row r="9" spans="1:10" x14ac:dyDescent="0.2">
      <c r="A9" s="5"/>
      <c r="B9" s="80"/>
      <c r="C9" s="24">
        <v>3</v>
      </c>
      <c r="D9" s="27">
        <v>17396</v>
      </c>
      <c r="E9" s="46">
        <v>5746</v>
      </c>
      <c r="F9" s="28">
        <v>2582</v>
      </c>
      <c r="G9" s="80"/>
      <c r="H9" s="80"/>
      <c r="I9" s="80"/>
      <c r="J9" s="81"/>
    </row>
    <row r="10" spans="1:10" x14ac:dyDescent="0.2">
      <c r="A10" s="5"/>
      <c r="B10" s="80"/>
      <c r="C10" s="23">
        <v>4</v>
      </c>
      <c r="D10" s="29">
        <v>11699</v>
      </c>
      <c r="E10" s="71">
        <v>8609</v>
      </c>
      <c r="F10" s="72">
        <v>6665</v>
      </c>
      <c r="G10" s="80"/>
      <c r="H10" s="80"/>
      <c r="I10" s="80"/>
      <c r="J10" s="81"/>
    </row>
    <row r="11" spans="1:10" ht="17" x14ac:dyDescent="0.2">
      <c r="A11" s="5"/>
      <c r="B11" s="80"/>
      <c r="C11" s="52" t="s">
        <v>35</v>
      </c>
      <c r="D11" s="68">
        <v>48880</v>
      </c>
      <c r="E11" s="69">
        <v>14740</v>
      </c>
      <c r="F11" s="70">
        <v>7636</v>
      </c>
      <c r="G11" s="80"/>
      <c r="H11" s="80"/>
      <c r="I11" s="80"/>
      <c r="J11" s="81"/>
    </row>
    <row r="12" spans="1:10" x14ac:dyDescent="0.2">
      <c r="A12" s="5"/>
      <c r="B12" s="80"/>
      <c r="C12" s="80"/>
      <c r="D12" s="80"/>
      <c r="E12" s="80"/>
      <c r="F12" s="80"/>
      <c r="G12" s="80"/>
      <c r="H12" s="80"/>
      <c r="I12" s="80"/>
      <c r="J12" s="81"/>
    </row>
    <row r="13" spans="1:10" x14ac:dyDescent="0.2">
      <c r="A13" s="5"/>
      <c r="B13" s="99" t="s">
        <v>117</v>
      </c>
      <c r="C13" s="80"/>
      <c r="D13" s="80"/>
      <c r="E13" s="80"/>
      <c r="F13" s="80"/>
      <c r="G13" s="128">
        <v>1.282</v>
      </c>
      <c r="H13" s="80"/>
      <c r="I13" s="80"/>
      <c r="J13" s="81"/>
    </row>
    <row r="14" spans="1:10" x14ac:dyDescent="0.2">
      <c r="A14" s="5"/>
      <c r="B14" s="80"/>
      <c r="C14" s="80"/>
      <c r="D14" s="80"/>
      <c r="E14" s="80"/>
      <c r="F14" s="80"/>
      <c r="G14" s="80"/>
      <c r="H14" s="80"/>
      <c r="I14" s="80"/>
      <c r="J14" s="81"/>
    </row>
    <row r="15" spans="1:10" x14ac:dyDescent="0.2">
      <c r="A15" s="5"/>
      <c r="B15" s="80"/>
      <c r="C15" s="80"/>
      <c r="D15" s="80"/>
      <c r="E15" s="80"/>
      <c r="F15" s="80"/>
      <c r="G15" s="80"/>
      <c r="H15" s="80"/>
      <c r="I15" s="80"/>
      <c r="J15" s="81"/>
    </row>
    <row r="16" spans="1:10" x14ac:dyDescent="0.2">
      <c r="A16" s="5"/>
      <c r="B16" s="80" t="s">
        <v>0</v>
      </c>
      <c r="C16" s="80"/>
      <c r="D16" s="80"/>
      <c r="E16" s="80"/>
      <c r="F16" s="80"/>
      <c r="G16" s="80"/>
      <c r="H16" s="80"/>
      <c r="I16" s="80"/>
      <c r="J16" s="81"/>
    </row>
    <row r="17" spans="1:12" x14ac:dyDescent="0.2">
      <c r="A17" s="5"/>
      <c r="B17" s="80" t="s">
        <v>38</v>
      </c>
      <c r="C17" s="80"/>
      <c r="D17" s="80"/>
      <c r="E17" s="80"/>
      <c r="F17" s="80"/>
      <c r="G17" s="80"/>
      <c r="H17" s="80"/>
      <c r="I17" s="80"/>
      <c r="J17" s="81"/>
    </row>
    <row r="18" spans="1:12" x14ac:dyDescent="0.2">
      <c r="A18" s="5"/>
      <c r="B18" s="80"/>
      <c r="C18" s="80"/>
      <c r="D18" s="80"/>
      <c r="E18" s="80"/>
      <c r="F18" s="80"/>
      <c r="G18" s="80"/>
      <c r="H18" s="80"/>
      <c r="I18" s="80"/>
      <c r="J18" s="81"/>
    </row>
    <row r="19" spans="1:12" x14ac:dyDescent="0.2">
      <c r="A19" s="5"/>
      <c r="B19" s="80" t="s">
        <v>1</v>
      </c>
      <c r="C19" s="80"/>
      <c r="D19" s="80"/>
      <c r="E19" s="80"/>
      <c r="F19" s="80"/>
      <c r="G19" s="80"/>
      <c r="H19" s="80"/>
      <c r="I19" s="80"/>
      <c r="J19" s="81"/>
    </row>
    <row r="20" spans="1:12" x14ac:dyDescent="0.2">
      <c r="A20" s="5"/>
      <c r="B20" s="80" t="s">
        <v>39</v>
      </c>
      <c r="C20" s="80"/>
      <c r="D20" s="80"/>
      <c r="E20" s="80"/>
      <c r="F20" s="80"/>
      <c r="G20" s="80"/>
      <c r="H20" s="80"/>
      <c r="I20" s="80"/>
      <c r="J20" s="81"/>
    </row>
    <row r="21" spans="1:12" x14ac:dyDescent="0.2">
      <c r="A21" s="5"/>
      <c r="B21" s="80" t="s">
        <v>40</v>
      </c>
      <c r="C21" s="80"/>
      <c r="D21" s="80"/>
      <c r="E21" s="80"/>
      <c r="F21" s="80"/>
      <c r="G21" s="80"/>
      <c r="H21" s="80"/>
      <c r="I21" s="80"/>
      <c r="J21" s="81"/>
    </row>
    <row r="22" spans="1:12" ht="17" thickBot="1" x14ac:dyDescent="0.25">
      <c r="A22" s="85"/>
      <c r="B22" s="86"/>
      <c r="C22" s="87"/>
      <c r="D22" s="87"/>
      <c r="E22" s="87"/>
      <c r="F22" s="86"/>
      <c r="G22" s="86"/>
      <c r="H22" s="86"/>
      <c r="I22" s="86"/>
      <c r="J22" s="88"/>
      <c r="L22" s="4"/>
    </row>
    <row r="23" spans="1:12" x14ac:dyDescent="0.2">
      <c r="L23" s="4"/>
    </row>
    <row r="24" spans="1:12" ht="19" x14ac:dyDescent="0.25">
      <c r="A24" s="2" t="s">
        <v>2</v>
      </c>
      <c r="L24" s="4"/>
    </row>
    <row r="25" spans="1:12" x14ac:dyDescent="0.2">
      <c r="A25" s="3" t="s">
        <v>113</v>
      </c>
      <c r="C25" s="89"/>
      <c r="L25" s="4"/>
    </row>
    <row r="26" spans="1:12" ht="19" x14ac:dyDescent="0.2">
      <c r="A26" s="43" t="s">
        <v>120</v>
      </c>
      <c r="B26" s="11" t="s">
        <v>193</v>
      </c>
      <c r="C26" s="160"/>
      <c r="D26" s="157"/>
      <c r="E26" s="157"/>
      <c r="F26" s="157"/>
      <c r="G26" s="157"/>
      <c r="H26" s="157"/>
      <c r="I26" s="157"/>
    </row>
    <row r="27" spans="1:12" x14ac:dyDescent="0.2">
      <c r="A27" s="43"/>
      <c r="B27" s="157"/>
      <c r="C27" s="157"/>
      <c r="D27" s="157"/>
      <c r="E27" s="157"/>
      <c r="F27" s="157"/>
      <c r="G27" s="157"/>
      <c r="H27" s="157"/>
      <c r="I27" s="157"/>
    </row>
    <row r="28" spans="1:12" x14ac:dyDescent="0.2">
      <c r="A28" s="43"/>
      <c r="B28" s="157"/>
      <c r="C28" s="157"/>
      <c r="D28" s="157"/>
      <c r="E28" s="157"/>
      <c r="F28" s="157"/>
      <c r="G28" s="157"/>
      <c r="H28" s="157"/>
      <c r="I28" s="157"/>
    </row>
    <row r="29" spans="1:12" x14ac:dyDescent="0.2">
      <c r="A29" s="43"/>
      <c r="B29" s="157"/>
      <c r="C29" s="157"/>
      <c r="D29" s="157"/>
      <c r="E29" s="157"/>
      <c r="F29" s="157"/>
      <c r="G29" s="157"/>
      <c r="H29" s="157"/>
      <c r="I29" s="157"/>
    </row>
    <row r="30" spans="1:12" ht="17" thickBot="1" x14ac:dyDescent="0.25">
      <c r="A30" s="43"/>
      <c r="B30" s="157"/>
      <c r="C30" s="157"/>
      <c r="D30" s="157"/>
      <c r="E30" s="157"/>
      <c r="F30" s="157"/>
      <c r="G30" s="157"/>
      <c r="H30" s="157"/>
      <c r="I30" s="157"/>
    </row>
    <row r="31" spans="1:12" ht="20" thickBot="1" x14ac:dyDescent="0.25">
      <c r="A31" s="43"/>
      <c r="B31" s="157"/>
      <c r="C31" s="168" t="s">
        <v>197</v>
      </c>
      <c r="D31" s="137">
        <f>LN(1+(F11/E11)^2)</f>
        <v>0.2377340274577992</v>
      </c>
      <c r="E31" s="157"/>
      <c r="F31" s="157"/>
      <c r="G31" s="157"/>
      <c r="H31" s="157"/>
      <c r="I31" s="157"/>
    </row>
    <row r="32" spans="1:12" x14ac:dyDescent="0.2">
      <c r="A32" s="43"/>
      <c r="B32" s="157"/>
      <c r="C32" s="157"/>
      <c r="D32" s="157"/>
      <c r="E32" s="157"/>
      <c r="F32" s="157"/>
      <c r="G32" s="157"/>
      <c r="H32" s="157"/>
      <c r="I32" s="157"/>
    </row>
    <row r="33" spans="1:9" ht="16" customHeight="1" x14ac:dyDescent="0.2">
      <c r="A33" s="43" t="s">
        <v>121</v>
      </c>
      <c r="B33" s="161" t="s">
        <v>194</v>
      </c>
      <c r="C33" s="161"/>
      <c r="D33" s="161"/>
      <c r="E33" s="161"/>
      <c r="F33" s="161"/>
      <c r="G33" s="161"/>
      <c r="H33" s="161"/>
      <c r="I33" s="161"/>
    </row>
    <row r="34" spans="1:9" ht="17" thickBot="1" x14ac:dyDescent="0.25">
      <c r="A34" s="43"/>
      <c r="B34" s="157"/>
      <c r="C34" s="157"/>
      <c r="D34" s="157"/>
      <c r="E34" s="157"/>
      <c r="F34" s="157"/>
      <c r="G34" s="157"/>
      <c r="H34" s="157"/>
      <c r="I34" s="157"/>
    </row>
    <row r="35" spans="1:9" x14ac:dyDescent="0.2">
      <c r="A35" s="43"/>
      <c r="B35" s="157"/>
      <c r="C35" s="157"/>
      <c r="D35" s="157"/>
      <c r="F35" s="162" t="s">
        <v>36</v>
      </c>
      <c r="G35" s="163">
        <f>$E$11*EXP($G$13*SQRT($D$31)-$D$31/2)</f>
        <v>24453.543456150845</v>
      </c>
      <c r="H35" s="157"/>
      <c r="I35" s="157"/>
    </row>
    <row r="36" spans="1:9" ht="17" thickBot="1" x14ac:dyDescent="0.25">
      <c r="A36" s="43"/>
      <c r="B36" s="157"/>
      <c r="C36" s="157"/>
      <c r="D36" s="157"/>
      <c r="F36" s="164" t="s">
        <v>37</v>
      </c>
      <c r="G36" s="165">
        <f>$E$11*EXP(-$G$13*SQRT($D$31)-$D$31/2)</f>
        <v>7004.9750217811588</v>
      </c>
      <c r="H36" s="157"/>
      <c r="I36" s="157"/>
    </row>
    <row r="37" spans="1:9" x14ac:dyDescent="0.2">
      <c r="A37" s="3"/>
      <c r="C37" s="89"/>
    </row>
    <row r="38" spans="1:9" x14ac:dyDescent="0.2">
      <c r="A38" s="3" t="s">
        <v>114</v>
      </c>
      <c r="C38" s="89"/>
    </row>
    <row r="39" spans="1:9" ht="19" x14ac:dyDescent="0.2">
      <c r="A39" s="43" t="s">
        <v>122</v>
      </c>
      <c r="B39" s="11" t="s">
        <v>195</v>
      </c>
      <c r="C39" s="160"/>
      <c r="D39" s="157"/>
      <c r="E39" s="157"/>
      <c r="F39" s="157"/>
      <c r="G39" s="157"/>
      <c r="H39" s="157"/>
      <c r="I39" s="157"/>
    </row>
    <row r="40" spans="1:9" x14ac:dyDescent="0.2">
      <c r="A40" s="43"/>
      <c r="B40" s="157"/>
      <c r="C40" s="157"/>
      <c r="D40" s="157"/>
      <c r="E40" s="157"/>
      <c r="F40" s="157"/>
      <c r="G40" s="157"/>
      <c r="H40" s="157"/>
      <c r="I40" s="157"/>
    </row>
    <row r="41" spans="1:9" x14ac:dyDescent="0.2">
      <c r="A41" s="43"/>
      <c r="B41" s="157"/>
      <c r="C41" s="157"/>
      <c r="D41" s="157"/>
      <c r="E41" s="157"/>
      <c r="F41" s="157"/>
      <c r="G41" s="157"/>
      <c r="H41" s="157"/>
      <c r="I41" s="157"/>
    </row>
    <row r="42" spans="1:9" x14ac:dyDescent="0.2">
      <c r="A42" s="43"/>
      <c r="B42" s="157"/>
      <c r="C42" s="157"/>
      <c r="D42" s="157"/>
      <c r="E42" s="157"/>
      <c r="F42" s="157"/>
      <c r="G42" s="157"/>
      <c r="H42" s="157"/>
      <c r="I42" s="157"/>
    </row>
    <row r="43" spans="1:9" x14ac:dyDescent="0.2">
      <c r="A43" s="43"/>
      <c r="B43" s="157"/>
      <c r="C43" s="157"/>
      <c r="D43" s="157"/>
      <c r="E43" s="157"/>
      <c r="F43" s="157"/>
      <c r="G43" s="157"/>
      <c r="H43" s="157"/>
      <c r="I43" s="157"/>
    </row>
    <row r="44" spans="1:9" x14ac:dyDescent="0.2">
      <c r="A44" s="43"/>
      <c r="B44" s="157"/>
      <c r="C44" s="216" t="s">
        <v>4</v>
      </c>
      <c r="D44" s="157"/>
      <c r="E44" s="157"/>
      <c r="F44" s="157"/>
      <c r="G44" s="157"/>
      <c r="H44" s="157"/>
      <c r="I44" s="157"/>
    </row>
    <row r="45" spans="1:9" ht="20" x14ac:dyDescent="0.2">
      <c r="A45" s="43"/>
      <c r="B45" s="157"/>
      <c r="C45" s="217"/>
      <c r="D45" s="131" t="s">
        <v>224</v>
      </c>
      <c r="E45" s="157"/>
      <c r="F45" s="157"/>
      <c r="G45" s="157"/>
      <c r="H45" s="157"/>
      <c r="I45" s="157"/>
    </row>
    <row r="46" spans="1:9" x14ac:dyDescent="0.2">
      <c r="A46" s="43"/>
      <c r="B46" s="157"/>
      <c r="C46" s="9">
        <v>2</v>
      </c>
      <c r="D46" s="14">
        <f>LN(1+(F8/E8)^2)</f>
        <v>1.7093356000964397</v>
      </c>
      <c r="E46" s="157"/>
      <c r="F46" s="157"/>
      <c r="G46" s="157"/>
      <c r="H46" s="157"/>
      <c r="I46" s="157"/>
    </row>
    <row r="47" spans="1:9" x14ac:dyDescent="0.2">
      <c r="A47" s="43"/>
      <c r="B47" s="157"/>
      <c r="C47" s="9">
        <v>3</v>
      </c>
      <c r="D47" s="14">
        <f>LN(1+(F9/E9)^2)</f>
        <v>0.18392101119483975</v>
      </c>
      <c r="E47" s="157"/>
      <c r="F47" s="157"/>
      <c r="G47" s="157"/>
      <c r="H47" s="157"/>
      <c r="I47" s="157"/>
    </row>
    <row r="48" spans="1:9" x14ac:dyDescent="0.2">
      <c r="A48" s="43"/>
      <c r="B48" s="157"/>
      <c r="C48" s="9">
        <v>4</v>
      </c>
      <c r="D48" s="14">
        <f>LN(1+(F10/E10)^2)</f>
        <v>0.46960970701002092</v>
      </c>
      <c r="E48" s="157"/>
      <c r="F48" s="157"/>
      <c r="G48" s="157"/>
      <c r="H48" s="157"/>
      <c r="I48" s="157"/>
    </row>
    <row r="49" spans="1:14" x14ac:dyDescent="0.2">
      <c r="A49" s="43"/>
      <c r="B49" s="157"/>
      <c r="C49" s="157"/>
      <c r="D49" s="157"/>
      <c r="E49" s="157"/>
      <c r="F49" s="157"/>
      <c r="G49" s="157"/>
      <c r="H49" s="157"/>
      <c r="I49" s="157"/>
    </row>
    <row r="50" spans="1:14" x14ac:dyDescent="0.2">
      <c r="A50" s="43" t="s">
        <v>125</v>
      </c>
      <c r="B50" s="203" t="s">
        <v>196</v>
      </c>
      <c r="C50" s="203"/>
      <c r="D50" s="203"/>
      <c r="E50" s="203"/>
      <c r="F50" s="203"/>
      <c r="G50" s="203"/>
      <c r="H50" s="203"/>
      <c r="I50" s="203"/>
    </row>
    <row r="51" spans="1:14" x14ac:dyDescent="0.2">
      <c r="A51" s="43"/>
      <c r="B51" s="203"/>
      <c r="C51" s="203"/>
      <c r="D51" s="203"/>
      <c r="E51" s="203"/>
      <c r="F51" s="203"/>
      <c r="G51" s="203"/>
      <c r="H51" s="203"/>
      <c r="I51" s="203"/>
    </row>
    <row r="52" spans="1:14" x14ac:dyDescent="0.2">
      <c r="A52" s="43"/>
      <c r="B52" s="157"/>
      <c r="C52" s="157"/>
      <c r="D52" s="157"/>
      <c r="E52" s="157"/>
      <c r="F52" s="157"/>
      <c r="G52" s="157"/>
      <c r="H52" s="157"/>
      <c r="I52" s="157"/>
    </row>
    <row r="53" spans="1:14" x14ac:dyDescent="0.2">
      <c r="A53" s="43"/>
      <c r="B53" s="157"/>
      <c r="C53" s="157"/>
      <c r="D53" s="157"/>
      <c r="E53" s="157"/>
      <c r="F53" s="157"/>
      <c r="G53" s="157"/>
      <c r="H53" s="157"/>
      <c r="I53" s="157"/>
    </row>
    <row r="54" spans="1:14" x14ac:dyDescent="0.2">
      <c r="A54" s="43"/>
      <c r="B54" s="157"/>
      <c r="C54" s="157"/>
      <c r="D54" s="157"/>
      <c r="E54" s="157"/>
      <c r="F54" s="157"/>
      <c r="G54" s="157"/>
      <c r="H54" s="157"/>
      <c r="I54" s="157"/>
    </row>
    <row r="55" spans="1:14" x14ac:dyDescent="0.2">
      <c r="L55" s="4"/>
      <c r="M55" s="4"/>
      <c r="N55" s="4"/>
    </row>
    <row r="56" spans="1:14" x14ac:dyDescent="0.2">
      <c r="B56" s="157" t="s">
        <v>198</v>
      </c>
      <c r="L56" s="4"/>
      <c r="M56" s="4"/>
      <c r="N56" s="4"/>
    </row>
    <row r="57" spans="1:14" ht="17" thickBot="1" x14ac:dyDescent="0.25">
      <c r="E57" s="15"/>
      <c r="F57" s="15"/>
      <c r="G57" s="15"/>
      <c r="H57" s="15"/>
      <c r="I57" s="15"/>
      <c r="J57" s="15"/>
      <c r="M57" s="4"/>
      <c r="N57" s="4"/>
    </row>
    <row r="58" spans="1:14" ht="17" thickBot="1" x14ac:dyDescent="0.25">
      <c r="B58" s="216" t="s">
        <v>4</v>
      </c>
      <c r="D58" s="218" t="s">
        <v>226</v>
      </c>
      <c r="E58" s="15"/>
      <c r="F58" s="15"/>
      <c r="G58" s="15"/>
      <c r="H58" s="15"/>
      <c r="I58" s="15"/>
      <c r="J58" s="21"/>
      <c r="M58" s="4"/>
      <c r="N58" s="4"/>
    </row>
    <row r="59" spans="1:14" ht="21" thickBot="1" x14ac:dyDescent="0.25">
      <c r="B59" s="217"/>
      <c r="C59" s="131" t="s">
        <v>224</v>
      </c>
      <c r="D59" s="219"/>
      <c r="F59" s="168" t="s">
        <v>227</v>
      </c>
      <c r="G59" s="174">
        <v>1.161</v>
      </c>
    </row>
    <row r="60" spans="1:14" x14ac:dyDescent="0.2">
      <c r="B60" s="9">
        <v>2</v>
      </c>
      <c r="C60" s="14">
        <f>D46</f>
        <v>1.7093356000964397</v>
      </c>
      <c r="D60" s="172">
        <f>$E8*EXP(G$59*SQRT($C60)-$C60/2)</f>
        <v>747.31371804869502</v>
      </c>
      <c r="G60" s="10"/>
      <c r="H60" s="10"/>
    </row>
    <row r="61" spans="1:14" x14ac:dyDescent="0.2">
      <c r="B61" s="9">
        <v>3</v>
      </c>
      <c r="C61" s="14">
        <f>D47</f>
        <v>0.18392101119483975</v>
      </c>
      <c r="D61" s="172">
        <f>$E9*EXP(G$59*SQRT($C61)-$C61/2)</f>
        <v>8623.1467133406095</v>
      </c>
      <c r="G61" s="10"/>
      <c r="H61" s="10"/>
    </row>
    <row r="62" spans="1:14" x14ac:dyDescent="0.2">
      <c r="B62" s="7">
        <v>4</v>
      </c>
      <c r="C62" s="170">
        <f>D48</f>
        <v>0.46960970701002092</v>
      </c>
      <c r="D62" s="173">
        <f>$E10*EXP(G$59*SQRT($C62)-$C62/2)</f>
        <v>15083.693588376382</v>
      </c>
      <c r="G62" s="10"/>
      <c r="H62" s="10"/>
    </row>
    <row r="63" spans="1:14" ht="18" thickBot="1" x14ac:dyDescent="0.25">
      <c r="B63" s="9" t="s">
        <v>41</v>
      </c>
      <c r="C63" s="171"/>
      <c r="D63" s="176">
        <f t="shared" ref="D63" si="0">SUM(D60:D62)</f>
        <v>24454.154019765687</v>
      </c>
      <c r="G63" s="129"/>
      <c r="H63" s="129"/>
    </row>
    <row r="64" spans="1:14" x14ac:dyDescent="0.2">
      <c r="B64" s="73" t="s">
        <v>42</v>
      </c>
      <c r="D64" s="175">
        <f>D63-$G$35</f>
        <v>0.61056361484224908</v>
      </c>
      <c r="G64" s="130"/>
      <c r="H64" s="130"/>
    </row>
    <row r="65" spans="1:14" x14ac:dyDescent="0.2">
      <c r="M65" s="4"/>
      <c r="N65" s="4"/>
    </row>
    <row r="66" spans="1:14" x14ac:dyDescent="0.2">
      <c r="M66" s="4"/>
      <c r="N66" s="4"/>
    </row>
    <row r="67" spans="1:14" x14ac:dyDescent="0.2">
      <c r="B67" s="209" t="s">
        <v>199</v>
      </c>
      <c r="C67" s="209"/>
      <c r="D67" s="209"/>
      <c r="E67" s="209"/>
      <c r="F67" s="209"/>
      <c r="G67" s="209"/>
      <c r="H67" s="209"/>
      <c r="I67" s="209"/>
      <c r="M67" s="4"/>
      <c r="N67" s="4"/>
    </row>
    <row r="68" spans="1:14" x14ac:dyDescent="0.2">
      <c r="B68" s="209"/>
      <c r="C68" s="209"/>
      <c r="D68" s="209"/>
      <c r="E68" s="209"/>
      <c r="F68" s="209"/>
      <c r="G68" s="209"/>
      <c r="H68" s="209"/>
      <c r="I68" s="209"/>
      <c r="M68" s="4"/>
      <c r="N68" s="4"/>
    </row>
    <row r="69" spans="1:14" x14ac:dyDescent="0.2">
      <c r="M69" s="4"/>
      <c r="N69" s="4"/>
    </row>
    <row r="70" spans="1:14" ht="19" x14ac:dyDescent="0.25">
      <c r="A70" s="2" t="s">
        <v>30</v>
      </c>
      <c r="M70" s="4"/>
      <c r="N70" s="4"/>
    </row>
    <row r="71" spans="1:14" x14ac:dyDescent="0.2">
      <c r="B71" s="235" t="s">
        <v>257</v>
      </c>
      <c r="C71" s="197"/>
      <c r="D71" s="197"/>
      <c r="E71" s="197"/>
      <c r="F71" s="197"/>
      <c r="G71" s="197"/>
      <c r="H71" s="197"/>
      <c r="I71" s="197"/>
      <c r="M71" s="4"/>
      <c r="N71" s="4"/>
    </row>
    <row r="72" spans="1:14" x14ac:dyDescent="0.2">
      <c r="B72" s="197"/>
      <c r="C72" s="197"/>
      <c r="D72" s="197"/>
      <c r="E72" s="197"/>
      <c r="F72" s="197"/>
      <c r="G72" s="197"/>
      <c r="H72" s="197"/>
      <c r="I72" s="197"/>
      <c r="M72" s="4"/>
      <c r="N72" s="4"/>
    </row>
    <row r="73" spans="1:14" x14ac:dyDescent="0.2">
      <c r="B73" s="197"/>
      <c r="C73" s="197"/>
      <c r="D73" s="197"/>
      <c r="E73" s="197"/>
      <c r="F73" s="197"/>
      <c r="G73" s="197"/>
      <c r="H73" s="197"/>
      <c r="I73" s="197"/>
      <c r="M73" s="4"/>
      <c r="N73" s="4"/>
    </row>
    <row r="74" spans="1:14" x14ac:dyDescent="0.2">
      <c r="B74" s="197"/>
      <c r="C74" s="197"/>
      <c r="D74" s="197"/>
      <c r="E74" s="197"/>
      <c r="F74" s="197"/>
      <c r="G74" s="197"/>
      <c r="H74" s="197"/>
      <c r="I74" s="197"/>
      <c r="M74" s="4"/>
      <c r="N74" s="4"/>
    </row>
    <row r="75" spans="1:14" x14ac:dyDescent="0.2">
      <c r="B75" s="197"/>
      <c r="C75" s="197"/>
      <c r="D75" s="197"/>
      <c r="E75" s="197"/>
      <c r="F75" s="197"/>
      <c r="G75" s="197"/>
      <c r="H75" s="197"/>
      <c r="I75" s="197"/>
      <c r="M75" s="4"/>
      <c r="N75" s="4"/>
    </row>
    <row r="76" spans="1:14" x14ac:dyDescent="0.2">
      <c r="B76" s="197"/>
      <c r="C76" s="197"/>
      <c r="D76" s="197"/>
      <c r="E76" s="197"/>
      <c r="F76" s="197"/>
      <c r="G76" s="197"/>
      <c r="H76" s="197"/>
      <c r="I76" s="197"/>
      <c r="M76" s="4"/>
      <c r="N76" s="4"/>
    </row>
    <row r="77" spans="1:14" x14ac:dyDescent="0.2">
      <c r="B77" s="197"/>
      <c r="C77" s="197"/>
      <c r="D77" s="197"/>
      <c r="E77" s="197"/>
      <c r="F77" s="197"/>
      <c r="G77" s="197"/>
      <c r="H77" s="197"/>
      <c r="I77" s="197"/>
      <c r="M77" s="4"/>
      <c r="N77" s="4"/>
    </row>
    <row r="78" spans="1:14" x14ac:dyDescent="0.2">
      <c r="B78" s="197"/>
      <c r="C78" s="197"/>
      <c r="D78" s="197"/>
      <c r="E78" s="197"/>
      <c r="F78" s="197"/>
      <c r="G78" s="197"/>
      <c r="H78" s="197"/>
      <c r="I78" s="197"/>
      <c r="M78" s="4"/>
      <c r="N78" s="4"/>
    </row>
    <row r="79" spans="1:14" x14ac:dyDescent="0.2">
      <c r="B79" s="197"/>
      <c r="C79" s="197"/>
      <c r="D79" s="197"/>
      <c r="E79" s="197"/>
      <c r="F79" s="197"/>
      <c r="G79" s="197"/>
      <c r="H79" s="197"/>
      <c r="I79" s="197"/>
      <c r="M79" s="4"/>
      <c r="N79" s="4"/>
    </row>
    <row r="80" spans="1:14" x14ac:dyDescent="0.2">
      <c r="B80" s="197"/>
      <c r="C80" s="197"/>
      <c r="D80" s="197"/>
      <c r="E80" s="197"/>
      <c r="F80" s="197"/>
      <c r="G80" s="197"/>
      <c r="H80" s="197"/>
      <c r="I80" s="197"/>
      <c r="M80" s="4"/>
      <c r="N80" s="4"/>
    </row>
    <row r="81" spans="2:14" x14ac:dyDescent="0.2">
      <c r="B81" s="197"/>
      <c r="C81" s="197"/>
      <c r="D81" s="197"/>
      <c r="E81" s="197"/>
      <c r="F81" s="197"/>
      <c r="G81" s="197"/>
      <c r="H81" s="197"/>
      <c r="I81" s="197"/>
      <c r="M81" s="4"/>
      <c r="N81" s="4"/>
    </row>
    <row r="82" spans="2:14" x14ac:dyDescent="0.2">
      <c r="B82" s="197"/>
      <c r="C82" s="197"/>
      <c r="D82" s="197"/>
      <c r="E82" s="197"/>
      <c r="F82" s="197"/>
      <c r="G82" s="197"/>
      <c r="H82" s="197"/>
      <c r="I82" s="197"/>
      <c r="M82" s="4"/>
      <c r="N82" s="4"/>
    </row>
    <row r="83" spans="2:14" x14ac:dyDescent="0.2">
      <c r="B83" s="197"/>
      <c r="C83" s="197"/>
      <c r="D83" s="197"/>
      <c r="E83" s="197"/>
      <c r="F83" s="197"/>
      <c r="G83" s="197"/>
      <c r="H83" s="197"/>
      <c r="I83" s="197"/>
      <c r="M83" s="4"/>
      <c r="N83" s="4"/>
    </row>
    <row r="84" spans="2:14" x14ac:dyDescent="0.2">
      <c r="B84" s="197"/>
      <c r="C84" s="197"/>
      <c r="D84" s="197"/>
      <c r="E84" s="197"/>
      <c r="F84" s="197"/>
      <c r="G84" s="197"/>
      <c r="H84" s="197"/>
      <c r="I84" s="197"/>
      <c r="M84" s="4"/>
      <c r="N84" s="4"/>
    </row>
    <row r="85" spans="2:14" x14ac:dyDescent="0.2">
      <c r="M85" s="4"/>
      <c r="N85" s="4"/>
    </row>
    <row r="86" spans="2:14" ht="19" x14ac:dyDescent="0.25">
      <c r="B86" s="19" t="s">
        <v>112</v>
      </c>
      <c r="M86" s="4"/>
      <c r="N86" s="4"/>
    </row>
    <row r="87" spans="2:14" ht="16" customHeight="1" thickBot="1" x14ac:dyDescent="0.3">
      <c r="B87" s="19"/>
      <c r="M87" s="4"/>
      <c r="N87" s="4"/>
    </row>
    <row r="88" spans="2:14" ht="17" customHeight="1" thickBot="1" x14ac:dyDescent="0.25">
      <c r="B88" s="216" t="s">
        <v>4</v>
      </c>
      <c r="D88" s="218" t="s">
        <v>228</v>
      </c>
      <c r="E88" s="15"/>
      <c r="F88" s="15"/>
      <c r="G88" s="15"/>
      <c r="H88" s="15"/>
      <c r="I88" s="15"/>
      <c r="J88" s="15"/>
      <c r="M88" s="4"/>
      <c r="N88" s="4"/>
    </row>
    <row r="89" spans="2:14" ht="21" thickBot="1" x14ac:dyDescent="0.25">
      <c r="B89" s="217"/>
      <c r="C89" s="169" t="s">
        <v>225</v>
      </c>
      <c r="D89" s="219"/>
      <c r="F89" s="168" t="s">
        <v>227</v>
      </c>
      <c r="G89" s="174">
        <v>-0.97</v>
      </c>
      <c r="I89" s="4"/>
      <c r="J89" s="4"/>
    </row>
    <row r="90" spans="2:14" x14ac:dyDescent="0.2">
      <c r="B90" s="9">
        <v>2</v>
      </c>
      <c r="C90" s="14">
        <f>C60</f>
        <v>1.7093356000964397</v>
      </c>
      <c r="D90" s="172">
        <f>$E8*EXP(G$89*SQRT($C90)-$C90/2)</f>
        <v>46.080155183178427</v>
      </c>
      <c r="I90" s="89"/>
    </row>
    <row r="91" spans="2:14" x14ac:dyDescent="0.2">
      <c r="B91" s="9">
        <v>3</v>
      </c>
      <c r="C91" s="14">
        <f>C61</f>
        <v>0.18392101119483975</v>
      </c>
      <c r="D91" s="172">
        <f>$E9*EXP(G$89*SQRT($C91)-$C91/2)</f>
        <v>3457.5115625899252</v>
      </c>
      <c r="I91" s="4"/>
      <c r="J91" s="4"/>
    </row>
    <row r="92" spans="2:14" x14ac:dyDescent="0.2">
      <c r="B92" s="7">
        <v>4</v>
      </c>
      <c r="C92" s="170">
        <f>C62</f>
        <v>0.46960970701002092</v>
      </c>
      <c r="D92" s="173">
        <f>$E10*EXP(G$89*SQRT($C92)-$C92/2)</f>
        <v>3501.8135315863537</v>
      </c>
      <c r="I92" s="4"/>
      <c r="J92" s="4"/>
    </row>
    <row r="93" spans="2:14" ht="18" thickBot="1" x14ac:dyDescent="0.25">
      <c r="B93" s="9" t="s">
        <v>41</v>
      </c>
      <c r="C93" s="171"/>
      <c r="D93" s="176">
        <f t="shared" ref="D93" si="1">SUM(D90:D92)</f>
        <v>7005.4052493594572</v>
      </c>
      <c r="I93" s="4"/>
      <c r="J93" s="4"/>
    </row>
    <row r="94" spans="2:14" x14ac:dyDescent="0.2">
      <c r="B94" s="73" t="s">
        <v>43</v>
      </c>
      <c r="D94" s="175">
        <f>D93-$G$36</f>
        <v>0.43022757829839975</v>
      </c>
      <c r="I94" s="4"/>
      <c r="J94" s="4"/>
    </row>
    <row r="95" spans="2:14" x14ac:dyDescent="0.2">
      <c r="L95" s="4"/>
      <c r="M95" s="4"/>
      <c r="N95" s="4"/>
    </row>
    <row r="96" spans="2:14" x14ac:dyDescent="0.2">
      <c r="B96" s="166" t="s">
        <v>229</v>
      </c>
      <c r="L96" s="4"/>
      <c r="M96" s="4"/>
      <c r="N96" s="4"/>
    </row>
    <row r="97" spans="1:65" x14ac:dyDescent="0.2">
      <c r="L97" s="4"/>
      <c r="M97" s="4"/>
      <c r="N97" s="4"/>
    </row>
    <row r="98" spans="1:65" ht="19" x14ac:dyDescent="0.25">
      <c r="A98" s="2" t="s">
        <v>88</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row>
    <row r="99" spans="1:65" x14ac:dyDescent="0.2">
      <c r="A99" s="4"/>
      <c r="B99" s="166" t="s">
        <v>222</v>
      </c>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row>
    <row r="100" spans="1:65"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row>
    <row r="101" spans="1:65" ht="19" x14ac:dyDescent="0.25">
      <c r="A101" s="2" t="s">
        <v>30</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row>
    <row r="102" spans="1:65" x14ac:dyDescent="0.2">
      <c r="A102" s="4"/>
      <c r="B102" s="73" t="s">
        <v>102</v>
      </c>
      <c r="D102" s="73" t="s">
        <v>134</v>
      </c>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row>
    <row r="103" spans="1:65" x14ac:dyDescent="0.2">
      <c r="A103" s="4"/>
      <c r="D103" s="73" t="s">
        <v>135</v>
      </c>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row>
    <row r="104" spans="1:65"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row>
    <row r="105" spans="1:65"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row>
    <row r="106" spans="1:65"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row>
    <row r="107" spans="1:65"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row>
    <row r="108" spans="1:65"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row>
    <row r="109" spans="1:65"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row>
    <row r="110" spans="1:65"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row>
    <row r="111" spans="1:65"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row>
    <row r="112" spans="1:65"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row>
    <row r="113" spans="1:65"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row>
    <row r="114" spans="1:65"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row>
    <row r="115" spans="1:65"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row>
    <row r="116" spans="1:65"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row>
    <row r="117" spans="1:65"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row>
    <row r="118" spans="1:65"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row>
    <row r="119" spans="1:65"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row>
    <row r="120" spans="1:65"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row>
    <row r="121" spans="1:65"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row>
    <row r="122" spans="1:65"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row>
    <row r="123" spans="1:65"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row>
    <row r="124" spans="1:65"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row>
    <row r="125" spans="1:65"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row>
    <row r="126" spans="1:65"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row>
    <row r="127" spans="1:65"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row>
    <row r="128" spans="1:65"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row>
    <row r="129" spans="1:65"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row>
    <row r="130" spans="1:65"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row>
    <row r="131" spans="1:65"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row>
    <row r="132" spans="1:65"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row>
    <row r="133" spans="1:65"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row>
    <row r="134" spans="1:65"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row>
    <row r="135" spans="1:65"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row>
    <row r="136" spans="1:65"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row>
    <row r="137" spans="1:65"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row>
    <row r="138" spans="1:65"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row>
    <row r="139" spans="1:65"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row>
    <row r="140" spans="1:65"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row>
    <row r="141" spans="1:65"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row>
    <row r="142" spans="1:65"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row>
    <row r="143" spans="1:65"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row>
    <row r="144" spans="1:65"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row>
    <row r="145" spans="1:65"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row>
    <row r="146" spans="1:65"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row>
    <row r="147" spans="1:65"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row>
    <row r="148" spans="1:65"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row>
    <row r="149" spans="1:65"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row>
    <row r="150" spans="1:65"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row>
    <row r="151" spans="1:65"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row>
    <row r="152" spans="1:65"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row>
    <row r="153" spans="1:65"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row>
    <row r="154" spans="1:65"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row>
    <row r="155" spans="1:65"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row>
    <row r="156" spans="1:65"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row>
    <row r="157" spans="1:65"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row>
    <row r="158" spans="1:65"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row>
    <row r="159" spans="1:65"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row>
    <row r="160" spans="1:65"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row>
    <row r="161" spans="1:65"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row>
    <row r="162" spans="1:65"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row>
    <row r="163" spans="1:65"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row>
    <row r="164" spans="1:65"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row>
    <row r="165" spans="1:65"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row>
    <row r="166" spans="1:65"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row>
    <row r="167" spans="1:65"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row>
    <row r="168" spans="1:65"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row>
    <row r="169" spans="1:65"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row>
    <row r="170" spans="1:65"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row>
    <row r="171" spans="1:65"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row>
    <row r="172" spans="1:65"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row>
    <row r="173" spans="1:65"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row>
    <row r="174" spans="1:65"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row>
    <row r="175" spans="1:65"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row>
    <row r="176" spans="1:65"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row>
    <row r="177" spans="1:65"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row>
    <row r="178" spans="1:65"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row>
    <row r="179" spans="1:65"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row>
    <row r="180" spans="1:65"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row>
    <row r="181" spans="1:65"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row>
    <row r="182" spans="1:65"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row>
    <row r="183" spans="1:65"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row>
    <row r="184" spans="1:65"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row>
    <row r="185" spans="1:65"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row>
    <row r="186" spans="1:65"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row>
    <row r="187" spans="1:65"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row>
  </sheetData>
  <mergeCells count="9">
    <mergeCell ref="B88:B89"/>
    <mergeCell ref="D88:D89"/>
    <mergeCell ref="C5:C6"/>
    <mergeCell ref="B58:B59"/>
    <mergeCell ref="B67:I68"/>
    <mergeCell ref="B50:I51"/>
    <mergeCell ref="C44:C45"/>
    <mergeCell ref="B71:I84"/>
    <mergeCell ref="D58:D5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95"/>
  <sheetViews>
    <sheetView showGridLines="0" zoomScale="120" zoomScaleNormal="120" workbookViewId="0"/>
  </sheetViews>
  <sheetFormatPr baseColWidth="10" defaultColWidth="10.83203125" defaultRowHeight="16" x14ac:dyDescent="0.2"/>
  <cols>
    <col min="1" max="11" width="10.83203125" style="73" customWidth="1"/>
    <col min="12" max="16384" width="10.83203125" style="73"/>
  </cols>
  <sheetData>
    <row r="1" spans="1:10" ht="19" x14ac:dyDescent="0.25">
      <c r="A1" s="1" t="s">
        <v>136</v>
      </c>
      <c r="B1" s="80"/>
      <c r="C1" s="80"/>
      <c r="D1" s="80"/>
      <c r="E1" s="80"/>
      <c r="F1" s="80"/>
      <c r="G1" s="80"/>
      <c r="H1" s="80"/>
      <c r="I1" s="80"/>
      <c r="J1" s="81"/>
    </row>
    <row r="2" spans="1:10" x14ac:dyDescent="0.2">
      <c r="A2" s="82"/>
      <c r="B2" s="80"/>
      <c r="C2" s="80"/>
      <c r="D2" s="80"/>
      <c r="E2" s="80"/>
      <c r="F2" s="80"/>
      <c r="G2" s="80"/>
      <c r="H2" s="80"/>
      <c r="I2" s="80"/>
      <c r="J2" s="81"/>
    </row>
    <row r="3" spans="1:10" x14ac:dyDescent="0.2">
      <c r="A3" s="5"/>
      <c r="B3" s="80" t="s">
        <v>11</v>
      </c>
      <c r="C3" s="80"/>
      <c r="D3" s="80"/>
      <c r="E3" s="80"/>
      <c r="F3" s="80"/>
      <c r="G3" s="80"/>
      <c r="H3" s="80"/>
      <c r="I3" s="80"/>
      <c r="J3" s="81"/>
    </row>
    <row r="4" spans="1:10" x14ac:dyDescent="0.2">
      <c r="A4" s="5"/>
      <c r="B4" s="80"/>
      <c r="C4" s="80"/>
      <c r="D4" s="80"/>
      <c r="E4" s="80"/>
      <c r="F4" s="80"/>
      <c r="G4" s="80"/>
      <c r="H4" s="80"/>
      <c r="I4" s="80"/>
      <c r="J4" s="81"/>
    </row>
    <row r="5" spans="1:10" x14ac:dyDescent="0.2">
      <c r="A5" s="5"/>
      <c r="B5" s="80"/>
      <c r="C5" s="204" t="s">
        <v>54</v>
      </c>
      <c r="D5" s="205"/>
      <c r="E5" s="205"/>
      <c r="F5" s="205"/>
      <c r="G5" s="206"/>
      <c r="H5" s="80"/>
      <c r="I5" s="80"/>
      <c r="J5" s="81"/>
    </row>
    <row r="6" spans="1:10" x14ac:dyDescent="0.2">
      <c r="A6" s="5"/>
      <c r="B6" s="80"/>
      <c r="C6" s="220" t="s">
        <v>4</v>
      </c>
      <c r="D6" s="83"/>
      <c r="E6" s="119"/>
      <c r="F6" s="119"/>
      <c r="G6" s="223" t="s">
        <v>57</v>
      </c>
      <c r="H6" s="80"/>
      <c r="I6" s="80"/>
      <c r="J6" s="81"/>
    </row>
    <row r="7" spans="1:10" ht="17" x14ac:dyDescent="0.2">
      <c r="A7" s="5"/>
      <c r="B7" s="80"/>
      <c r="C7" s="221"/>
      <c r="D7" s="47" t="s">
        <v>5</v>
      </c>
      <c r="E7" s="48" t="s">
        <v>6</v>
      </c>
      <c r="F7" s="48" t="s">
        <v>12</v>
      </c>
      <c r="G7" s="224"/>
      <c r="H7" s="80"/>
      <c r="I7" s="80"/>
      <c r="J7" s="81"/>
    </row>
    <row r="8" spans="1:10" x14ac:dyDescent="0.2">
      <c r="A8" s="5"/>
      <c r="B8" s="80"/>
      <c r="C8" s="22">
        <v>2020</v>
      </c>
      <c r="D8" s="25">
        <v>750</v>
      </c>
      <c r="E8" s="45">
        <v>4300</v>
      </c>
      <c r="F8" s="45">
        <v>5400</v>
      </c>
      <c r="G8" s="26">
        <v>5550</v>
      </c>
      <c r="H8" s="80"/>
      <c r="I8" s="80"/>
      <c r="J8" s="81"/>
    </row>
    <row r="9" spans="1:10" x14ac:dyDescent="0.2">
      <c r="A9" s="5"/>
      <c r="B9" s="80"/>
      <c r="C9" s="24">
        <v>2021</v>
      </c>
      <c r="D9" s="27">
        <v>3410</v>
      </c>
      <c r="E9" s="46">
        <v>8950</v>
      </c>
      <c r="F9" s="46">
        <v>13850</v>
      </c>
      <c r="G9" s="38"/>
      <c r="H9" s="80"/>
      <c r="I9" s="80"/>
      <c r="J9" s="81"/>
    </row>
    <row r="10" spans="1:10" x14ac:dyDescent="0.2">
      <c r="A10" s="5"/>
      <c r="B10" s="80"/>
      <c r="C10" s="24">
        <v>2022</v>
      </c>
      <c r="D10" s="27">
        <v>5660</v>
      </c>
      <c r="E10" s="46">
        <v>11650</v>
      </c>
      <c r="F10" s="6"/>
      <c r="G10" s="38"/>
      <c r="H10" s="80"/>
      <c r="I10" s="80"/>
      <c r="J10" s="81"/>
    </row>
    <row r="11" spans="1:10" x14ac:dyDescent="0.2">
      <c r="A11" s="5"/>
      <c r="B11" s="80"/>
      <c r="C11" s="23">
        <v>2023</v>
      </c>
      <c r="D11" s="29">
        <v>3090</v>
      </c>
      <c r="E11" s="41"/>
      <c r="F11" s="41"/>
      <c r="G11" s="30"/>
      <c r="H11" s="80"/>
      <c r="I11" s="80"/>
      <c r="J11" s="81"/>
    </row>
    <row r="12" spans="1:10" x14ac:dyDescent="0.2">
      <c r="A12" s="5"/>
      <c r="B12" s="80"/>
      <c r="C12" s="80"/>
      <c r="D12" s="80"/>
      <c r="E12" s="80"/>
      <c r="F12" s="80"/>
      <c r="G12" s="80"/>
      <c r="H12" s="80"/>
      <c r="I12" s="80"/>
      <c r="J12" s="81"/>
    </row>
    <row r="13" spans="1:10" x14ac:dyDescent="0.2">
      <c r="A13" s="5"/>
      <c r="B13" s="80"/>
      <c r="C13" s="80"/>
      <c r="D13" s="80"/>
      <c r="E13" s="80"/>
      <c r="F13" s="80"/>
      <c r="G13" s="80"/>
      <c r="H13" s="80"/>
      <c r="I13" s="80"/>
      <c r="J13" s="81"/>
    </row>
    <row r="14" spans="1:10" x14ac:dyDescent="0.2">
      <c r="A14" s="5"/>
      <c r="B14" s="80" t="s">
        <v>55</v>
      </c>
      <c r="C14" s="80"/>
      <c r="D14" s="80"/>
      <c r="E14" s="80"/>
      <c r="F14" s="80"/>
      <c r="G14" s="80"/>
      <c r="H14" s="80"/>
      <c r="I14" s="80"/>
      <c r="J14" s="81"/>
    </row>
    <row r="15" spans="1:10" x14ac:dyDescent="0.2">
      <c r="A15" s="5"/>
      <c r="B15" s="80" t="s">
        <v>56</v>
      </c>
      <c r="C15" s="80"/>
      <c r="D15" s="80"/>
      <c r="E15" s="80"/>
      <c r="F15" s="80"/>
      <c r="G15" s="80"/>
      <c r="H15" s="80"/>
      <c r="I15" s="80"/>
      <c r="J15" s="81"/>
    </row>
    <row r="16" spans="1:10" ht="17" thickBot="1" x14ac:dyDescent="0.25">
      <c r="A16" s="85"/>
      <c r="B16" s="86"/>
      <c r="C16" s="87"/>
      <c r="D16" s="87"/>
      <c r="E16" s="87"/>
      <c r="F16" s="86"/>
      <c r="G16" s="86"/>
      <c r="H16" s="86"/>
      <c r="I16" s="86"/>
      <c r="J16" s="88"/>
    </row>
    <row r="18" spans="1:9" ht="19" x14ac:dyDescent="0.25">
      <c r="A18" s="2" t="s">
        <v>2</v>
      </c>
    </row>
    <row r="19" spans="1:9" x14ac:dyDescent="0.2">
      <c r="A19" s="43" t="s">
        <v>120</v>
      </c>
      <c r="B19" s="11" t="s">
        <v>200</v>
      </c>
      <c r="C19" s="160"/>
      <c r="D19" s="157"/>
      <c r="E19" s="157"/>
      <c r="F19" s="157"/>
      <c r="G19" s="157"/>
      <c r="H19" s="157"/>
      <c r="I19" s="157"/>
    </row>
    <row r="20" spans="1:9" x14ac:dyDescent="0.2">
      <c r="A20" s="43"/>
      <c r="B20" s="157"/>
      <c r="C20" s="157"/>
      <c r="D20" s="157"/>
      <c r="E20" s="157"/>
      <c r="F20" s="157"/>
      <c r="G20" s="157"/>
      <c r="H20" s="157"/>
      <c r="I20" s="157"/>
    </row>
    <row r="21" spans="1:9" x14ac:dyDescent="0.2">
      <c r="A21" s="43"/>
      <c r="B21" s="157"/>
      <c r="C21" s="90" t="s">
        <v>9</v>
      </c>
      <c r="D21" s="177" t="s">
        <v>70</v>
      </c>
      <c r="E21" s="177" t="s">
        <v>68</v>
      </c>
      <c r="F21" s="177" t="s">
        <v>69</v>
      </c>
      <c r="G21" s="157"/>
      <c r="H21" s="157"/>
      <c r="I21" s="157"/>
    </row>
    <row r="22" spans="1:9" x14ac:dyDescent="0.2">
      <c r="A22" s="43"/>
      <c r="B22" s="157"/>
      <c r="C22" s="79">
        <f>C8</f>
        <v>2020</v>
      </c>
      <c r="D22" s="178">
        <f>E8/D8</f>
        <v>5.7333333333333334</v>
      </c>
      <c r="E22" s="178">
        <f>F8/E8</f>
        <v>1.2558139534883721</v>
      </c>
      <c r="F22" s="178">
        <f>G8/F8</f>
        <v>1.0277777777777777</v>
      </c>
      <c r="G22" s="157"/>
      <c r="H22" s="157"/>
      <c r="I22" s="157"/>
    </row>
    <row r="23" spans="1:9" x14ac:dyDescent="0.2">
      <c r="A23" s="43"/>
      <c r="B23" s="157"/>
      <c r="C23" s="79">
        <f t="shared" ref="C23:C24" si="0">C9</f>
        <v>2021</v>
      </c>
      <c r="D23" s="178">
        <f>E9/D9</f>
        <v>2.6246334310850439</v>
      </c>
      <c r="E23" s="178">
        <f>F9/E9</f>
        <v>1.5474860335195531</v>
      </c>
      <c r="F23" s="178"/>
      <c r="G23" s="157"/>
      <c r="H23" s="157"/>
      <c r="I23" s="157"/>
    </row>
    <row r="24" spans="1:9" x14ac:dyDescent="0.2">
      <c r="A24" s="43"/>
      <c r="B24" s="157"/>
      <c r="C24" s="79">
        <f t="shared" si="0"/>
        <v>2022</v>
      </c>
      <c r="D24" s="178">
        <f>E10/D10</f>
        <v>2.058303886925795</v>
      </c>
      <c r="E24" s="178"/>
      <c r="F24" s="178"/>
      <c r="G24" s="157"/>
      <c r="H24" s="157"/>
      <c r="I24" s="157"/>
    </row>
    <row r="25" spans="1:9" x14ac:dyDescent="0.2">
      <c r="A25" s="43"/>
      <c r="B25" s="157"/>
      <c r="D25" s="74"/>
      <c r="E25" s="74"/>
      <c r="F25" s="74"/>
      <c r="G25" s="157"/>
      <c r="H25" s="157"/>
      <c r="I25" s="157"/>
    </row>
    <row r="26" spans="1:9" x14ac:dyDescent="0.2">
      <c r="A26" s="43"/>
      <c r="B26" s="157"/>
      <c r="C26" s="103"/>
      <c r="D26" s="91" t="str">
        <f>D21</f>
        <v>12-24</v>
      </c>
      <c r="E26" s="91" t="str">
        <f t="shared" ref="E26:F26" si="1">E21</f>
        <v>24-36</v>
      </c>
      <c r="F26" s="91" t="str">
        <f t="shared" si="1"/>
        <v>36-48</v>
      </c>
      <c r="G26" s="157"/>
      <c r="H26" s="157"/>
      <c r="I26" s="157"/>
    </row>
    <row r="27" spans="1:9" x14ac:dyDescent="0.2">
      <c r="A27" s="43"/>
      <c r="B27" s="157"/>
      <c r="C27" s="94" t="s">
        <v>44</v>
      </c>
      <c r="D27" s="178">
        <f>SUM(E8:E10)/SUM(D8:D10)</f>
        <v>2.5356415478615073</v>
      </c>
      <c r="E27" s="178">
        <f>SUM(F8:F9)/SUM(E8:E9)</f>
        <v>1.4528301886792452</v>
      </c>
      <c r="F27" s="178">
        <f>SUM(G8:G8)/SUM(F8:F8)</f>
        <v>1.0277777777777777</v>
      </c>
      <c r="G27" s="157"/>
      <c r="H27" s="157"/>
      <c r="I27" s="157"/>
    </row>
    <row r="28" spans="1:9" x14ac:dyDescent="0.2">
      <c r="A28" s="43"/>
      <c r="B28" s="157"/>
      <c r="D28" s="89"/>
      <c r="E28" s="89"/>
      <c r="F28" s="89"/>
      <c r="G28" s="157"/>
      <c r="H28" s="157"/>
      <c r="I28" s="157"/>
    </row>
    <row r="29" spans="1:9" x14ac:dyDescent="0.2">
      <c r="A29" s="43" t="s">
        <v>121</v>
      </c>
      <c r="B29" s="203" t="s">
        <v>201</v>
      </c>
      <c r="C29" s="203"/>
      <c r="D29" s="203"/>
      <c r="E29" s="203"/>
      <c r="F29" s="203"/>
      <c r="G29" s="203"/>
      <c r="H29" s="203"/>
      <c r="I29" s="203"/>
    </row>
    <row r="30" spans="1:9" x14ac:dyDescent="0.2">
      <c r="A30" s="43"/>
      <c r="B30" s="203"/>
      <c r="C30" s="203"/>
      <c r="D30" s="203"/>
      <c r="E30" s="203"/>
      <c r="F30" s="203"/>
      <c r="G30" s="203"/>
      <c r="H30" s="203"/>
      <c r="I30" s="203"/>
    </row>
    <row r="31" spans="1:9" x14ac:dyDescent="0.2">
      <c r="A31" s="43"/>
      <c r="B31" s="157"/>
      <c r="C31" s="157"/>
      <c r="D31" s="157"/>
      <c r="E31" s="157"/>
      <c r="F31" s="157"/>
      <c r="G31" s="157"/>
      <c r="H31" s="157"/>
      <c r="I31" s="157"/>
    </row>
    <row r="32" spans="1:9" x14ac:dyDescent="0.2">
      <c r="A32" s="43"/>
      <c r="B32" s="157"/>
      <c r="C32" s="90" t="s">
        <v>9</v>
      </c>
      <c r="D32" s="91">
        <v>12</v>
      </c>
      <c r="E32" s="91">
        <v>24</v>
      </c>
      <c r="F32" s="91">
        <v>36</v>
      </c>
      <c r="G32" s="179" t="s">
        <v>230</v>
      </c>
      <c r="H32" s="157"/>
      <c r="I32" s="157"/>
    </row>
    <row r="33" spans="1:9" x14ac:dyDescent="0.2">
      <c r="A33" s="43"/>
      <c r="B33" s="157"/>
      <c r="C33" s="79">
        <f>C8</f>
        <v>2020</v>
      </c>
      <c r="D33" s="180">
        <f>D8</f>
        <v>750</v>
      </c>
      <c r="E33" s="180">
        <f t="shared" ref="E33:E34" si="2">E8</f>
        <v>4300</v>
      </c>
      <c r="F33" s="180">
        <f>F8</f>
        <v>5400</v>
      </c>
      <c r="G33" s="181">
        <f>G8</f>
        <v>5550</v>
      </c>
      <c r="H33" s="157"/>
      <c r="I33" s="157"/>
    </row>
    <row r="34" spans="1:9" x14ac:dyDescent="0.2">
      <c r="A34" s="43"/>
      <c r="B34" s="157"/>
      <c r="C34" s="79">
        <f t="shared" ref="C34:C36" si="3">C9</f>
        <v>2021</v>
      </c>
      <c r="D34" s="180">
        <f>D9</f>
        <v>3410</v>
      </c>
      <c r="E34" s="180">
        <f t="shared" si="2"/>
        <v>8950</v>
      </c>
      <c r="F34" s="181">
        <f>F9</f>
        <v>13850</v>
      </c>
      <c r="G34" s="180">
        <f>F34*F$27</f>
        <v>14234.722222222221</v>
      </c>
      <c r="H34" s="157"/>
      <c r="I34" s="157"/>
    </row>
    <row r="35" spans="1:9" x14ac:dyDescent="0.2">
      <c r="A35" s="43"/>
      <c r="B35" s="157"/>
      <c r="C35" s="79">
        <f t="shared" si="3"/>
        <v>2022</v>
      </c>
      <c r="D35" s="180">
        <f>D10</f>
        <v>5660</v>
      </c>
      <c r="E35" s="181">
        <f>E10</f>
        <v>11650</v>
      </c>
      <c r="F35" s="180">
        <f>E35*E$27</f>
        <v>16925.471698113208</v>
      </c>
      <c r="G35" s="180">
        <f>F35*F$27</f>
        <v>17395.623689727461</v>
      </c>
      <c r="H35" s="157"/>
      <c r="I35" s="157"/>
    </row>
    <row r="36" spans="1:9" x14ac:dyDescent="0.2">
      <c r="A36" s="43"/>
      <c r="B36" s="157"/>
      <c r="C36" s="79">
        <f t="shared" si="3"/>
        <v>2023</v>
      </c>
      <c r="D36" s="181">
        <f>D11</f>
        <v>3090</v>
      </c>
      <c r="E36" s="180">
        <f>D36*D$27</f>
        <v>7835.1323828920576</v>
      </c>
      <c r="F36" s="180">
        <f>E36*E$27</f>
        <v>11383.116858163932</v>
      </c>
      <c r="G36" s="180">
        <f>F36*F$27</f>
        <v>11699.314548668484</v>
      </c>
      <c r="H36" s="157"/>
      <c r="I36" s="157"/>
    </row>
    <row r="37" spans="1:9" x14ac:dyDescent="0.2">
      <c r="A37" s="43"/>
      <c r="B37" s="157"/>
      <c r="C37" s="157"/>
      <c r="D37" s="157"/>
      <c r="E37" s="157"/>
      <c r="F37" s="157"/>
      <c r="G37" s="157"/>
      <c r="H37" s="157"/>
      <c r="I37" s="157"/>
    </row>
    <row r="38" spans="1:9" ht="19" x14ac:dyDescent="0.2">
      <c r="A38" s="43" t="s">
        <v>122</v>
      </c>
      <c r="B38" s="11" t="s">
        <v>202</v>
      </c>
      <c r="C38" s="160"/>
      <c r="D38" s="157"/>
      <c r="E38" s="157"/>
      <c r="F38" s="157"/>
      <c r="G38" s="157"/>
      <c r="H38" s="157"/>
      <c r="I38" s="157"/>
    </row>
    <row r="39" spans="1:9" x14ac:dyDescent="0.2">
      <c r="A39" s="43"/>
      <c r="B39" s="11"/>
      <c r="C39" s="160"/>
      <c r="D39" s="157"/>
      <c r="E39" s="157"/>
      <c r="F39" s="157"/>
      <c r="G39" s="157"/>
      <c r="H39" s="157"/>
      <c r="I39" s="157"/>
    </row>
    <row r="40" spans="1:9" x14ac:dyDescent="0.2">
      <c r="A40" s="43"/>
      <c r="B40" s="203" t="s">
        <v>205</v>
      </c>
      <c r="C40" s="203"/>
      <c r="D40" s="203"/>
      <c r="E40" s="203"/>
      <c r="F40" s="203"/>
      <c r="G40" s="203"/>
      <c r="H40" s="203"/>
      <c r="I40" s="203"/>
    </row>
    <row r="41" spans="1:9" x14ac:dyDescent="0.2">
      <c r="A41" s="43"/>
      <c r="B41" s="203"/>
      <c r="C41" s="203"/>
      <c r="D41" s="203"/>
      <c r="E41" s="203"/>
      <c r="F41" s="203"/>
      <c r="G41" s="203"/>
      <c r="H41" s="203"/>
      <c r="I41" s="203"/>
    </row>
    <row r="42" spans="1:9" x14ac:dyDescent="0.2">
      <c r="A42" s="43"/>
      <c r="B42" s="157"/>
      <c r="C42" s="157"/>
      <c r="D42" s="157"/>
      <c r="E42" s="157"/>
      <c r="F42" s="157"/>
      <c r="G42" s="157"/>
      <c r="H42" s="157"/>
      <c r="I42" s="157"/>
    </row>
    <row r="43" spans="1:9" x14ac:dyDescent="0.2">
      <c r="A43" s="43"/>
      <c r="B43" s="157"/>
      <c r="C43" s="157"/>
      <c r="D43" s="157"/>
      <c r="E43" s="157"/>
      <c r="F43" s="157"/>
      <c r="G43" s="157"/>
      <c r="H43" s="157"/>
      <c r="I43" s="157"/>
    </row>
    <row r="44" spans="1:9" x14ac:dyDescent="0.2">
      <c r="A44" s="43"/>
      <c r="B44" s="157"/>
      <c r="C44" s="157"/>
      <c r="D44" s="157"/>
      <c r="E44" s="157"/>
      <c r="F44" s="157"/>
      <c r="G44" s="157"/>
      <c r="H44" s="157"/>
      <c r="I44" s="157"/>
    </row>
    <row r="45" spans="1:9" x14ac:dyDescent="0.2">
      <c r="A45" s="43"/>
      <c r="B45" s="157"/>
      <c r="C45" s="157"/>
      <c r="D45" s="157"/>
      <c r="E45" s="157"/>
      <c r="F45" s="157"/>
      <c r="G45" s="157"/>
      <c r="H45" s="157"/>
      <c r="I45" s="157"/>
    </row>
    <row r="46" spans="1:9" x14ac:dyDescent="0.2">
      <c r="A46" s="43"/>
      <c r="B46" s="157"/>
      <c r="C46" s="90" t="s">
        <v>9</v>
      </c>
      <c r="D46" s="91">
        <v>1</v>
      </c>
      <c r="E46" s="91">
        <v>2</v>
      </c>
      <c r="F46" s="91">
        <v>3</v>
      </c>
      <c r="I46" s="157"/>
    </row>
    <row r="47" spans="1:9" x14ac:dyDescent="0.2">
      <c r="A47" s="43"/>
      <c r="B47" s="157"/>
      <c r="C47" s="79">
        <f>C8</f>
        <v>2020</v>
      </c>
      <c r="D47" s="158">
        <f>D8*(D22-D$27)^2</f>
        <v>7668.924566155496</v>
      </c>
      <c r="E47" s="159">
        <f>E8*(E22-E$27)^2</f>
        <v>166.9062067937773</v>
      </c>
      <c r="F47" s="158">
        <f>F8*(F22-F$27)^2</f>
        <v>0</v>
      </c>
      <c r="I47" s="157"/>
    </row>
    <row r="48" spans="1:9" x14ac:dyDescent="0.2">
      <c r="A48" s="43"/>
      <c r="B48" s="157"/>
      <c r="C48" s="79">
        <f t="shared" ref="C48:C49" si="4">C9</f>
        <v>2021</v>
      </c>
      <c r="D48" s="158">
        <f>D9*(D23-D$27)^2</f>
        <v>27.005683503680057</v>
      </c>
      <c r="E48" s="159">
        <f>E9*(E23-E$27)^2</f>
        <v>80.189574213770314</v>
      </c>
      <c r="F48" s="158"/>
      <c r="I48" s="157"/>
    </row>
    <row r="49" spans="1:9" x14ac:dyDescent="0.2">
      <c r="A49" s="43"/>
      <c r="B49" s="157"/>
      <c r="C49" s="79">
        <f t="shared" si="4"/>
        <v>2022</v>
      </c>
      <c r="D49" s="158">
        <f>D10*(D24-D$27)^2</f>
        <v>1289.6380328192859</v>
      </c>
      <c r="E49" s="121"/>
      <c r="F49" s="121"/>
      <c r="I49" s="157"/>
    </row>
    <row r="50" spans="1:9" x14ac:dyDescent="0.2">
      <c r="A50" s="43"/>
      <c r="B50" s="157"/>
      <c r="I50" s="157"/>
    </row>
    <row r="51" spans="1:9" ht="19" x14ac:dyDescent="0.2">
      <c r="A51" s="43"/>
      <c r="B51" s="11" t="s">
        <v>206</v>
      </c>
      <c r="I51" s="157"/>
    </row>
    <row r="52" spans="1:9" x14ac:dyDescent="0.2">
      <c r="A52" s="43"/>
      <c r="B52" s="157"/>
      <c r="I52" s="157"/>
    </row>
    <row r="53" spans="1:9" x14ac:dyDescent="0.2">
      <c r="A53" s="43"/>
      <c r="B53" s="157"/>
      <c r="I53" s="157"/>
    </row>
    <row r="54" spans="1:9" x14ac:dyDescent="0.2">
      <c r="A54" s="43"/>
      <c r="B54" s="157"/>
      <c r="D54" s="106"/>
      <c r="E54" s="106"/>
      <c r="I54" s="157"/>
    </row>
    <row r="55" spans="1:9" x14ac:dyDescent="0.2">
      <c r="A55" s="43"/>
      <c r="C55" s="157"/>
      <c r="D55" s="157"/>
      <c r="E55" s="157"/>
      <c r="F55" s="157"/>
      <c r="G55" s="157"/>
      <c r="H55" s="157"/>
      <c r="I55" s="157"/>
    </row>
    <row r="56" spans="1:9" x14ac:dyDescent="0.2">
      <c r="A56" s="43"/>
      <c r="B56" s="157"/>
      <c r="C56" s="157"/>
      <c r="D56" s="157"/>
      <c r="E56" s="157"/>
      <c r="F56" s="157"/>
      <c r="G56" s="157"/>
      <c r="H56" s="157"/>
      <c r="I56" s="157"/>
    </row>
    <row r="57" spans="1:9" x14ac:dyDescent="0.2">
      <c r="A57" s="43"/>
      <c r="B57" s="157"/>
      <c r="C57" s="157"/>
      <c r="D57" s="157"/>
      <c r="E57" s="157"/>
      <c r="F57" s="157"/>
      <c r="G57" s="157"/>
      <c r="H57" s="157"/>
      <c r="I57" s="157"/>
    </row>
    <row r="58" spans="1:9" x14ac:dyDescent="0.2">
      <c r="A58" s="43"/>
      <c r="B58" s="157"/>
      <c r="C58" s="157"/>
      <c r="D58" s="157"/>
      <c r="E58" s="157"/>
      <c r="F58" s="157"/>
      <c r="G58" s="157"/>
      <c r="H58" s="157"/>
      <c r="I58" s="157"/>
    </row>
    <row r="59" spans="1:9" x14ac:dyDescent="0.2">
      <c r="A59" s="43"/>
      <c r="B59" s="157"/>
      <c r="C59" s="157"/>
      <c r="D59" s="157"/>
      <c r="E59" s="157"/>
      <c r="F59" s="157"/>
      <c r="G59" s="157"/>
      <c r="H59" s="157"/>
      <c r="I59" s="157"/>
    </row>
    <row r="60" spans="1:9" x14ac:dyDescent="0.2">
      <c r="A60" s="43"/>
      <c r="B60" s="157"/>
      <c r="C60" s="90" t="s">
        <v>45</v>
      </c>
      <c r="D60" s="91">
        <v>1</v>
      </c>
      <c r="E60" s="91">
        <v>2</v>
      </c>
      <c r="F60" s="91">
        <v>3</v>
      </c>
      <c r="H60" s="157"/>
      <c r="I60" s="157"/>
    </row>
    <row r="61" spans="1:9" ht="19" x14ac:dyDescent="0.2">
      <c r="A61" s="43"/>
      <c r="B61" s="157"/>
      <c r="C61" s="183" t="s">
        <v>231</v>
      </c>
      <c r="D61" s="158">
        <f>SUM(D47:D49)/(4-D60-1)</f>
        <v>4492.7841412392308</v>
      </c>
      <c r="E61" s="159">
        <f>SUM(E47:E49)/(4-E60-1)</f>
        <v>247.0957810075476</v>
      </c>
      <c r="F61" s="182">
        <f>E61^2/D61</f>
        <v>13.589863895595247</v>
      </c>
      <c r="G61" s="166" t="s">
        <v>232</v>
      </c>
      <c r="H61" s="157"/>
      <c r="I61" s="157"/>
    </row>
    <row r="62" spans="1:9" x14ac:dyDescent="0.2">
      <c r="A62" s="43"/>
      <c r="B62" s="157"/>
      <c r="C62" s="157"/>
      <c r="D62" s="157"/>
      <c r="E62" s="157"/>
      <c r="F62" s="157"/>
      <c r="G62" s="157"/>
      <c r="H62" s="157"/>
      <c r="I62" s="157"/>
    </row>
    <row r="63" spans="1:9" ht="19" x14ac:dyDescent="0.2">
      <c r="A63" s="43"/>
      <c r="B63" s="11" t="s">
        <v>207</v>
      </c>
      <c r="C63" s="157"/>
      <c r="D63" s="157"/>
      <c r="E63" s="157"/>
      <c r="F63" s="157"/>
      <c r="G63" s="157"/>
      <c r="H63" s="157"/>
      <c r="I63" s="157"/>
    </row>
    <row r="64" spans="1:9" x14ac:dyDescent="0.2">
      <c r="A64" s="43"/>
      <c r="B64" s="157"/>
      <c r="C64" s="157"/>
      <c r="D64" s="157"/>
      <c r="E64" s="157"/>
      <c r="F64" s="157"/>
      <c r="G64" s="157"/>
      <c r="H64" s="157"/>
      <c r="I64" s="157"/>
    </row>
    <row r="65" spans="1:9" x14ac:dyDescent="0.2">
      <c r="A65" s="43"/>
      <c r="B65" s="184" t="s">
        <v>233</v>
      </c>
      <c r="C65" s="157"/>
      <c r="D65" s="157"/>
      <c r="E65" s="157"/>
      <c r="F65" s="157"/>
      <c r="G65" s="157"/>
      <c r="H65" s="157"/>
      <c r="I65" s="157"/>
    </row>
    <row r="66" spans="1:9" x14ac:dyDescent="0.2">
      <c r="A66" s="43"/>
      <c r="B66" s="185"/>
      <c r="C66" s="157"/>
      <c r="D66" s="157"/>
      <c r="E66" s="157"/>
      <c r="F66" s="157"/>
      <c r="G66" s="157"/>
      <c r="H66" s="157"/>
      <c r="I66" s="157"/>
    </row>
    <row r="67" spans="1:9" x14ac:dyDescent="0.2">
      <c r="A67" s="43"/>
      <c r="B67" s="184" t="s">
        <v>234</v>
      </c>
      <c r="C67" s="157"/>
      <c r="D67" s="157"/>
      <c r="E67" s="157"/>
      <c r="F67" s="157"/>
      <c r="G67" s="157"/>
      <c r="H67" s="157"/>
      <c r="I67" s="157"/>
    </row>
    <row r="68" spans="1:9" x14ac:dyDescent="0.2">
      <c r="A68" s="43"/>
      <c r="B68" s="185"/>
      <c r="C68" s="157"/>
      <c r="D68" s="157"/>
      <c r="E68" s="157"/>
      <c r="F68" s="157"/>
      <c r="G68" s="157"/>
      <c r="H68" s="157"/>
      <c r="I68" s="157"/>
    </row>
    <row r="69" spans="1:9" x14ac:dyDescent="0.2">
      <c r="A69" s="43"/>
      <c r="B69" s="184" t="s">
        <v>235</v>
      </c>
      <c r="C69" s="157"/>
      <c r="D69" s="157"/>
      <c r="E69" s="157"/>
      <c r="F69" s="157"/>
      <c r="G69" s="157"/>
      <c r="H69" s="157"/>
      <c r="I69" s="157"/>
    </row>
    <row r="70" spans="1:9" x14ac:dyDescent="0.2">
      <c r="A70" s="43"/>
      <c r="B70" s="157"/>
      <c r="C70" s="157"/>
      <c r="D70" s="157"/>
      <c r="E70" s="157"/>
      <c r="F70" s="157"/>
      <c r="G70" s="157"/>
      <c r="H70" s="157"/>
      <c r="I70" s="157"/>
    </row>
    <row r="71" spans="1:9" x14ac:dyDescent="0.2">
      <c r="A71" s="43"/>
      <c r="B71" s="157"/>
      <c r="C71" s="157"/>
      <c r="D71" s="157"/>
      <c r="E71" s="157"/>
      <c r="F71" s="157"/>
      <c r="G71" s="157"/>
      <c r="H71" s="157"/>
      <c r="I71" s="157"/>
    </row>
    <row r="72" spans="1:9" ht="16" customHeight="1" x14ac:dyDescent="0.2">
      <c r="A72" s="43" t="s">
        <v>125</v>
      </c>
      <c r="B72" s="161" t="s">
        <v>203</v>
      </c>
      <c r="C72" s="161"/>
      <c r="D72" s="161"/>
      <c r="E72" s="161"/>
      <c r="F72" s="161"/>
      <c r="G72" s="161"/>
      <c r="H72" s="161"/>
      <c r="I72" s="161"/>
    </row>
    <row r="73" spans="1:9" x14ac:dyDescent="0.2">
      <c r="A73" s="43"/>
      <c r="B73" s="161"/>
      <c r="C73" s="161"/>
      <c r="D73" s="161"/>
      <c r="E73" s="161"/>
      <c r="F73" s="161"/>
      <c r="G73" s="161"/>
      <c r="H73" s="161"/>
      <c r="I73" s="161"/>
    </row>
    <row r="74" spans="1:9" x14ac:dyDescent="0.2">
      <c r="A74" s="43"/>
      <c r="B74" s="157"/>
      <c r="C74" s="157"/>
      <c r="D74" s="157"/>
      <c r="E74" s="161"/>
      <c r="F74" s="161"/>
      <c r="G74" s="157"/>
      <c r="H74" s="157"/>
      <c r="I74" s="157"/>
    </row>
    <row r="75" spans="1:9" x14ac:dyDescent="0.2">
      <c r="A75" s="43"/>
      <c r="B75" s="157"/>
      <c r="C75" s="157"/>
      <c r="D75" s="157"/>
      <c r="E75" s="161"/>
      <c r="F75" s="161"/>
      <c r="G75" s="157"/>
      <c r="H75" s="157"/>
      <c r="I75" s="157"/>
    </row>
    <row r="76" spans="1:9" x14ac:dyDescent="0.2">
      <c r="A76" s="43"/>
      <c r="B76" s="157"/>
      <c r="C76" s="157"/>
      <c r="D76" s="157"/>
      <c r="E76" s="157"/>
      <c r="F76" s="157"/>
      <c r="G76" s="157"/>
      <c r="H76" s="157"/>
      <c r="I76" s="157"/>
    </row>
    <row r="77" spans="1:9" x14ac:dyDescent="0.2">
      <c r="A77" s="43"/>
      <c r="B77" s="157"/>
      <c r="C77" s="157"/>
      <c r="D77" s="157"/>
      <c r="E77" s="157"/>
      <c r="F77" s="157"/>
      <c r="G77" s="157"/>
      <c r="H77" s="157"/>
      <c r="I77" s="157"/>
    </row>
    <row r="78" spans="1:9" x14ac:dyDescent="0.2">
      <c r="A78" s="43"/>
      <c r="B78" s="157"/>
      <c r="C78" s="157"/>
      <c r="D78" s="157"/>
      <c r="E78" s="157"/>
      <c r="F78" s="157"/>
      <c r="G78" s="157"/>
      <c r="H78" s="157"/>
      <c r="I78" s="157"/>
    </row>
    <row r="79" spans="1:9" x14ac:dyDescent="0.2">
      <c r="A79" s="43"/>
      <c r="B79" s="157"/>
      <c r="C79" s="157"/>
      <c r="D79" s="157"/>
      <c r="E79" s="157"/>
      <c r="F79" s="157"/>
      <c r="G79" s="157"/>
      <c r="H79" s="157"/>
      <c r="I79" s="157"/>
    </row>
    <row r="80" spans="1:9" x14ac:dyDescent="0.2">
      <c r="A80" s="43"/>
      <c r="B80" s="157"/>
      <c r="C80" s="157"/>
      <c r="D80" s="157"/>
      <c r="E80" s="157"/>
      <c r="F80" s="157"/>
      <c r="G80" s="157"/>
      <c r="H80" s="157"/>
      <c r="I80" s="157"/>
    </row>
    <row r="81" spans="1:9" x14ac:dyDescent="0.2">
      <c r="A81" s="43"/>
      <c r="B81" s="198" t="s">
        <v>239</v>
      </c>
      <c r="C81" s="198"/>
      <c r="D81" s="198"/>
      <c r="E81" s="198"/>
      <c r="F81" s="198"/>
      <c r="G81" s="198"/>
      <c r="H81" s="157"/>
      <c r="I81" s="157"/>
    </row>
    <row r="82" spans="1:9" x14ac:dyDescent="0.2">
      <c r="A82" s="43"/>
      <c r="B82" s="90" t="s">
        <v>9</v>
      </c>
      <c r="C82" s="91">
        <v>1</v>
      </c>
      <c r="D82" s="91">
        <v>2</v>
      </c>
      <c r="E82" s="91">
        <v>3</v>
      </c>
      <c r="F82" s="90"/>
      <c r="G82" s="179" t="s">
        <v>46</v>
      </c>
      <c r="H82" s="157"/>
      <c r="I82" s="157"/>
    </row>
    <row r="83" spans="1:9" x14ac:dyDescent="0.2">
      <c r="A83" s="43"/>
      <c r="B83" s="79">
        <f>C8</f>
        <v>2020</v>
      </c>
      <c r="C83" s="186"/>
      <c r="D83" s="186"/>
      <c r="E83" s="186"/>
      <c r="F83" s="187"/>
      <c r="G83" s="105">
        <f>SUM(C83:F83)</f>
        <v>0</v>
      </c>
      <c r="H83" s="157"/>
      <c r="I83" s="157"/>
    </row>
    <row r="84" spans="1:9" x14ac:dyDescent="0.2">
      <c r="A84" s="43"/>
      <c r="B84" s="79">
        <f t="shared" ref="B84:B86" si="5">C9</f>
        <v>2021</v>
      </c>
      <c r="C84" s="105"/>
      <c r="D84" s="105"/>
      <c r="E84" s="105">
        <f>$D97^2*F$61/F$27^2*(1/F34+1/SUM(F$8:F$8))</f>
        <v>670968.07182673854</v>
      </c>
      <c r="F84" s="123"/>
      <c r="G84" s="105">
        <f>SUM(C84:F84)</f>
        <v>670968.07182673854</v>
      </c>
      <c r="H84" s="157"/>
      <c r="I84" s="157"/>
    </row>
    <row r="85" spans="1:9" x14ac:dyDescent="0.2">
      <c r="A85" s="43"/>
      <c r="B85" s="79">
        <f t="shared" si="5"/>
        <v>2022</v>
      </c>
      <c r="C85" s="105"/>
      <c r="D85" s="105">
        <f>$D98^2*E$61/E$27^2*(1/E35+1/SUM(E$8:E$9))</f>
        <v>5714433.3402261483</v>
      </c>
      <c r="E85" s="105">
        <f>$D98^2*F$61/F$27^2*(1/F35+1/SUM(F$8:F$8))</f>
        <v>950961.14341311005</v>
      </c>
      <c r="F85" s="123"/>
      <c r="G85" s="105">
        <f>SUM(C85:F85)</f>
        <v>6665394.483639258</v>
      </c>
      <c r="H85" s="157"/>
      <c r="I85" s="157"/>
    </row>
    <row r="86" spans="1:9" x14ac:dyDescent="0.2">
      <c r="A86" s="43"/>
      <c r="B86" s="79">
        <f t="shared" si="5"/>
        <v>2023</v>
      </c>
      <c r="C86" s="105">
        <f>$D99^2*D$61/D$27^2*(1/D36+1/SUM(D$8:D$10))</f>
        <v>40692741.050223939</v>
      </c>
      <c r="D86" s="105">
        <f>$D99^2*E$61/E$27^2*(1/E36+1/SUM(E$8:E$9))</f>
        <v>3254397.2879042532</v>
      </c>
      <c r="E86" s="105">
        <f>$D99^2*F$61/F$27^2*(1/F36+1/SUM(F$8:F$8))</f>
        <v>480789.70559901267</v>
      </c>
      <c r="F86" s="124"/>
      <c r="G86" s="105">
        <f>SUM(C86:F86)</f>
        <v>44427928.043727204</v>
      </c>
      <c r="H86" s="157"/>
      <c r="I86" s="157"/>
    </row>
    <row r="87" spans="1:9" x14ac:dyDescent="0.2">
      <c r="A87" s="43"/>
      <c r="B87" s="157"/>
      <c r="C87" s="157"/>
      <c r="D87" s="157"/>
      <c r="E87" s="157"/>
      <c r="F87" s="157"/>
      <c r="G87" s="157"/>
      <c r="H87" s="157"/>
      <c r="I87" s="157"/>
    </row>
    <row r="88" spans="1:9" ht="18" x14ac:dyDescent="0.25">
      <c r="A88" s="43" t="s">
        <v>124</v>
      </c>
      <c r="B88" s="11" t="s">
        <v>204</v>
      </c>
      <c r="C88" s="160"/>
      <c r="D88" s="157"/>
      <c r="E88" s="157"/>
      <c r="F88" s="157"/>
      <c r="G88" s="157"/>
      <c r="H88" s="157"/>
      <c r="I88" s="157"/>
    </row>
    <row r="89" spans="1:9" x14ac:dyDescent="0.2">
      <c r="A89" s="43"/>
      <c r="B89" s="157"/>
      <c r="C89" s="157"/>
      <c r="D89" s="157"/>
      <c r="E89" s="157"/>
      <c r="F89" s="157"/>
      <c r="G89" s="157"/>
      <c r="H89" s="157"/>
      <c r="I89" s="157"/>
    </row>
    <row r="90" spans="1:9" x14ac:dyDescent="0.2">
      <c r="A90" s="43"/>
      <c r="B90" s="157"/>
      <c r="C90" s="157"/>
      <c r="D90" s="157"/>
      <c r="E90" s="157"/>
      <c r="F90" s="157"/>
      <c r="G90" s="157"/>
      <c r="H90" s="157"/>
      <c r="I90" s="157"/>
    </row>
    <row r="91" spans="1:9" x14ac:dyDescent="0.2">
      <c r="A91" s="43"/>
      <c r="B91" s="157"/>
      <c r="C91" s="157"/>
      <c r="D91" s="157"/>
      <c r="E91" s="157"/>
      <c r="F91" s="157"/>
      <c r="G91" s="157"/>
      <c r="H91" s="157"/>
      <c r="I91" s="157"/>
    </row>
    <row r="92" spans="1:9" x14ac:dyDescent="0.2">
      <c r="A92" s="43"/>
      <c r="B92" s="157"/>
      <c r="C92" s="157"/>
      <c r="D92" s="157"/>
      <c r="E92" s="157"/>
      <c r="F92" s="157"/>
      <c r="G92" s="157"/>
      <c r="H92" s="157"/>
      <c r="I92" s="157"/>
    </row>
    <row r="93" spans="1:9" x14ac:dyDescent="0.2">
      <c r="A93" s="43"/>
      <c r="B93" s="166" t="s">
        <v>238</v>
      </c>
      <c r="C93" s="157"/>
      <c r="D93" s="157"/>
      <c r="E93" s="157"/>
      <c r="F93" s="157"/>
      <c r="G93" s="157"/>
      <c r="H93" s="157"/>
      <c r="I93" s="157"/>
    </row>
    <row r="94" spans="1:9" ht="17" thickBot="1" x14ac:dyDescent="0.25">
      <c r="A94" s="43"/>
      <c r="B94" s="157"/>
      <c r="C94" s="157"/>
      <c r="D94" s="157"/>
      <c r="E94" s="157"/>
      <c r="F94" s="157"/>
      <c r="G94" s="157"/>
      <c r="H94" s="157"/>
      <c r="I94" s="157"/>
    </row>
    <row r="95" spans="1:9" x14ac:dyDescent="0.2">
      <c r="A95" s="43"/>
      <c r="B95" s="90" t="s">
        <v>9</v>
      </c>
      <c r="C95" s="179" t="s">
        <v>236</v>
      </c>
      <c r="D95" s="179" t="s">
        <v>237</v>
      </c>
      <c r="E95" s="91" t="s">
        <v>47</v>
      </c>
      <c r="F95" s="91" t="s">
        <v>48</v>
      </c>
      <c r="G95" s="107" t="s">
        <v>49</v>
      </c>
      <c r="H95" s="91" t="s">
        <v>50</v>
      </c>
      <c r="I95" s="157"/>
    </row>
    <row r="96" spans="1:9" x14ac:dyDescent="0.2">
      <c r="A96" s="43"/>
      <c r="B96" s="79">
        <f>C8</f>
        <v>2020</v>
      </c>
      <c r="C96" s="108">
        <f>G8</f>
        <v>5550</v>
      </c>
      <c r="D96" s="105">
        <f>G33</f>
        <v>5550</v>
      </c>
      <c r="E96" s="105">
        <f>D96-C96</f>
        <v>0</v>
      </c>
      <c r="F96" s="105"/>
      <c r="G96" s="109"/>
    </row>
    <row r="97" spans="1:65" x14ac:dyDescent="0.2">
      <c r="A97" s="43"/>
      <c r="B97" s="79">
        <f t="shared" ref="B97:B99" si="6">C9</f>
        <v>2021</v>
      </c>
      <c r="C97" s="108">
        <f>F9</f>
        <v>13850</v>
      </c>
      <c r="D97" s="105">
        <f>G34</f>
        <v>14234.722222222221</v>
      </c>
      <c r="E97" s="105">
        <f>D97-C97</f>
        <v>384.72222222222081</v>
      </c>
      <c r="F97" s="105">
        <f>G84</f>
        <v>670968.07182673854</v>
      </c>
      <c r="G97" s="109">
        <f>SQRT(F97)</f>
        <v>819.12640772150576</v>
      </c>
      <c r="H97" s="110">
        <f t="shared" ref="H97:H98" si="7">G97/E97</f>
        <v>2.1291372330667375</v>
      </c>
      <c r="L97" s="4"/>
      <c r="M97" s="4"/>
      <c r="N97" s="4"/>
    </row>
    <row r="98" spans="1:65" x14ac:dyDescent="0.2">
      <c r="A98" s="43"/>
      <c r="B98" s="79">
        <f t="shared" si="6"/>
        <v>2022</v>
      </c>
      <c r="C98" s="108">
        <f>E10</f>
        <v>11650</v>
      </c>
      <c r="D98" s="105">
        <f>G35</f>
        <v>17395.623689727461</v>
      </c>
      <c r="E98" s="105">
        <f>D98-C98</f>
        <v>5745.6236897274612</v>
      </c>
      <c r="F98" s="105">
        <f>G85</f>
        <v>6665394.483639258</v>
      </c>
      <c r="G98" s="109">
        <f>SQRT(F98)</f>
        <v>2581.7425285336371</v>
      </c>
      <c r="H98" s="110">
        <f t="shared" si="7"/>
        <v>0.44934069266483756</v>
      </c>
      <c r="L98" s="4"/>
      <c r="M98" s="4"/>
      <c r="N98" s="4"/>
    </row>
    <row r="99" spans="1:65" ht="17" thickBot="1" x14ac:dyDescent="0.25">
      <c r="A99" s="43"/>
      <c r="B99" s="90">
        <f t="shared" si="6"/>
        <v>2023</v>
      </c>
      <c r="C99" s="111">
        <f>D11</f>
        <v>3090</v>
      </c>
      <c r="D99" s="112">
        <f>G36</f>
        <v>11699.314548668484</v>
      </c>
      <c r="E99" s="112">
        <f>D99-C99</f>
        <v>8609.3145486684843</v>
      </c>
      <c r="F99" s="112">
        <f>G86</f>
        <v>44427928.043727204</v>
      </c>
      <c r="G99" s="114">
        <f t="shared" ref="G99" si="8">SQRT(F99)</f>
        <v>6665.4278215075738</v>
      </c>
      <c r="H99" s="113">
        <f>G99/E99</f>
        <v>0.77421120854951786</v>
      </c>
      <c r="L99" s="4"/>
      <c r="M99" s="4"/>
      <c r="N99" s="4"/>
    </row>
    <row r="100" spans="1:65" x14ac:dyDescent="0.2">
      <c r="A100" s="43"/>
      <c r="B100" s="79" t="s">
        <v>41</v>
      </c>
      <c r="C100" s="105">
        <f>SUM(C96:C99)</f>
        <v>34140</v>
      </c>
      <c r="D100" s="105">
        <f>SUM(D96:D99)</f>
        <v>48879.660460618165</v>
      </c>
      <c r="E100" s="105">
        <f>SUM(E96:E99)</f>
        <v>14739.660460618166</v>
      </c>
      <c r="F100" s="105"/>
      <c r="G100" s="105"/>
      <c r="H100" s="115"/>
      <c r="L100" s="4"/>
      <c r="M100" s="4"/>
      <c r="N100" s="4"/>
    </row>
    <row r="101" spans="1:65" x14ac:dyDescent="0.2">
      <c r="A101" s="43"/>
      <c r="H101" s="121"/>
      <c r="L101" s="4"/>
      <c r="M101" s="4"/>
      <c r="N101" s="4"/>
    </row>
    <row r="102" spans="1:65" x14ac:dyDescent="0.2">
      <c r="A102" s="43"/>
      <c r="B102" s="11" t="s">
        <v>58</v>
      </c>
      <c r="C102" s="105"/>
      <c r="D102" s="105"/>
      <c r="E102" s="105"/>
      <c r="F102" s="105"/>
      <c r="G102" s="105"/>
      <c r="L102" s="4"/>
      <c r="M102" s="4"/>
      <c r="N102" s="4"/>
    </row>
    <row r="103" spans="1:65" x14ac:dyDescent="0.2">
      <c r="B103" s="222" t="s">
        <v>240</v>
      </c>
      <c r="C103" s="222"/>
      <c r="D103" s="222"/>
      <c r="E103" s="222"/>
      <c r="F103" s="222"/>
      <c r="G103" s="222"/>
      <c r="H103" s="222"/>
      <c r="I103" s="222"/>
      <c r="L103" s="4"/>
      <c r="M103" s="4"/>
      <c r="N103" s="4"/>
    </row>
    <row r="104" spans="1:65" x14ac:dyDescent="0.2">
      <c r="A104" s="4"/>
      <c r="B104" s="222"/>
      <c r="C104" s="222"/>
      <c r="D104" s="222"/>
      <c r="E104" s="222"/>
      <c r="F104" s="222"/>
      <c r="G104" s="222"/>
      <c r="H104" s="222"/>
      <c r="I104" s="222"/>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row>
    <row r="105" spans="1:65" x14ac:dyDescent="0.2">
      <c r="A105" s="4"/>
      <c r="B105" s="222"/>
      <c r="C105" s="222"/>
      <c r="D105" s="222"/>
      <c r="E105" s="222"/>
      <c r="F105" s="222"/>
      <c r="G105" s="222"/>
      <c r="H105" s="222"/>
      <c r="I105" s="222"/>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row>
    <row r="106" spans="1:65" x14ac:dyDescent="0.2">
      <c r="A106" s="4"/>
      <c r="B106" s="222"/>
      <c r="C106" s="222"/>
      <c r="D106" s="222"/>
      <c r="E106" s="222"/>
      <c r="F106" s="222"/>
      <c r="G106" s="222"/>
      <c r="H106" s="222"/>
      <c r="I106" s="222"/>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row>
    <row r="107" spans="1:65"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row>
    <row r="108" spans="1:65" ht="19" x14ac:dyDescent="0.25">
      <c r="A108" s="2" t="s">
        <v>30</v>
      </c>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row>
    <row r="109" spans="1:65" x14ac:dyDescent="0.2">
      <c r="A109" s="4"/>
      <c r="B109" s="235" t="s">
        <v>258</v>
      </c>
      <c r="C109" s="197"/>
      <c r="D109" s="197"/>
      <c r="E109" s="197"/>
      <c r="F109" s="197"/>
      <c r="G109" s="197"/>
      <c r="H109" s="197"/>
      <c r="I109" s="197"/>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row>
    <row r="110" spans="1:65" x14ac:dyDescent="0.2">
      <c r="A110" s="4"/>
      <c r="B110" s="197"/>
      <c r="C110" s="197"/>
      <c r="D110" s="197"/>
      <c r="E110" s="197"/>
      <c r="F110" s="197"/>
      <c r="G110" s="197"/>
      <c r="H110" s="197"/>
      <c r="I110" s="197"/>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row>
    <row r="111" spans="1:65" x14ac:dyDescent="0.2">
      <c r="A111" s="4"/>
      <c r="B111" s="197"/>
      <c r="C111" s="197"/>
      <c r="D111" s="197"/>
      <c r="E111" s="197"/>
      <c r="F111" s="197"/>
      <c r="G111" s="197"/>
      <c r="H111" s="197"/>
      <c r="I111" s="197"/>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row>
    <row r="112" spans="1:65" x14ac:dyDescent="0.2">
      <c r="A112" s="4"/>
      <c r="B112" s="197"/>
      <c r="C112" s="197"/>
      <c r="D112" s="197"/>
      <c r="E112" s="197"/>
      <c r="F112" s="197"/>
      <c r="G112" s="197"/>
      <c r="H112" s="197"/>
      <c r="I112" s="197"/>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row>
    <row r="113" spans="1:65" x14ac:dyDescent="0.2">
      <c r="A113" s="4"/>
      <c r="B113" s="197"/>
      <c r="C113" s="197"/>
      <c r="D113" s="197"/>
      <c r="E113" s="197"/>
      <c r="F113" s="197"/>
      <c r="G113" s="197"/>
      <c r="H113" s="197"/>
      <c r="I113" s="197"/>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row>
    <row r="114" spans="1:65" x14ac:dyDescent="0.2">
      <c r="A114" s="4"/>
      <c r="B114" s="197"/>
      <c r="C114" s="197"/>
      <c r="D114" s="197"/>
      <c r="E114" s="197"/>
      <c r="F114" s="197"/>
      <c r="G114" s="197"/>
      <c r="H114" s="197"/>
      <c r="I114" s="197"/>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row>
    <row r="115" spans="1:65" x14ac:dyDescent="0.2">
      <c r="A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row>
    <row r="116" spans="1:65" ht="19" x14ac:dyDescent="0.25">
      <c r="A116" s="2" t="s">
        <v>88</v>
      </c>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row>
    <row r="117" spans="1:65" x14ac:dyDescent="0.2">
      <c r="A117" s="4"/>
      <c r="B117" s="73" t="s">
        <v>137</v>
      </c>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row>
    <row r="118" spans="1:65"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row>
    <row r="119" spans="1:65" ht="19" x14ac:dyDescent="0.25">
      <c r="A119" s="2" t="s">
        <v>89</v>
      </c>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row>
    <row r="120" spans="1:65" x14ac:dyDescent="0.2">
      <c r="A120" s="4"/>
      <c r="B120" s="196" t="s">
        <v>252</v>
      </c>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row>
    <row r="121" spans="1:65" x14ac:dyDescent="0.2">
      <c r="A121" s="4"/>
      <c r="B121" s="196" t="s">
        <v>253</v>
      </c>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row>
    <row r="122" spans="1:65" x14ac:dyDescent="0.2">
      <c r="A122" s="4"/>
      <c r="B122" s="73" t="s">
        <v>138</v>
      </c>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row>
    <row r="123" spans="1:65"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row>
    <row r="124" spans="1:65"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row>
    <row r="125" spans="1:65"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row>
    <row r="126" spans="1:65"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row>
    <row r="127" spans="1:65"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row>
    <row r="128" spans="1:65"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row>
    <row r="129" spans="1:65"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row>
    <row r="130" spans="1:65"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row>
    <row r="131" spans="1:65"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row>
    <row r="132" spans="1:65"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row>
    <row r="133" spans="1:65"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row>
    <row r="134" spans="1:65"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row>
    <row r="135" spans="1:65"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row>
    <row r="136" spans="1:65"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row>
    <row r="137" spans="1:65"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row>
    <row r="138" spans="1:65"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row>
    <row r="139" spans="1:65"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row>
    <row r="140" spans="1:65"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row>
    <row r="141" spans="1:65"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row>
    <row r="142" spans="1:65"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row>
    <row r="143" spans="1:65"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row>
    <row r="144" spans="1:65"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row>
    <row r="145" spans="1:65"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row>
    <row r="146" spans="1:65"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row>
    <row r="147" spans="1:65"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row>
    <row r="148" spans="1:65"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row>
    <row r="149" spans="1:65"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row>
    <row r="150" spans="1:65"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row>
    <row r="151" spans="1:65"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row>
    <row r="152" spans="1:65"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row>
    <row r="153" spans="1:65"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row>
    <row r="154" spans="1:65"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row>
    <row r="155" spans="1:65"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row>
    <row r="156" spans="1:65"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row>
    <row r="157" spans="1:65"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row>
    <row r="158" spans="1:65"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row>
    <row r="159" spans="1:65"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row>
    <row r="160" spans="1:65"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row>
    <row r="161" spans="1:65"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row>
    <row r="162" spans="1:65"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row>
    <row r="163" spans="1:65"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row>
    <row r="164" spans="1:65"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row>
    <row r="165" spans="1:65"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row>
    <row r="166" spans="1:65"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row>
    <row r="167" spans="1:65"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row>
    <row r="168" spans="1:65"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row>
    <row r="169" spans="1:65"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row>
    <row r="170" spans="1:65"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row>
    <row r="171" spans="1:65"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row>
    <row r="172" spans="1:65"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row>
    <row r="173" spans="1:65"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row>
    <row r="174" spans="1:65"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row>
    <row r="175" spans="1:65"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row>
    <row r="176" spans="1:65"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row>
    <row r="177" spans="1:65"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row>
    <row r="178" spans="1:65"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row>
    <row r="179" spans="1:65"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row>
    <row r="180" spans="1:65"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row>
    <row r="181" spans="1:65"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row>
    <row r="182" spans="1:65"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row>
    <row r="183" spans="1:65"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row>
    <row r="184" spans="1:65"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row>
    <row r="185" spans="1:65"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row>
    <row r="186" spans="1:65"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row>
    <row r="187" spans="1:65"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row>
    <row r="188" spans="1:65"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row>
    <row r="189" spans="1:65"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row>
    <row r="190" spans="1:65"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row>
    <row r="191" spans="1:65"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row>
    <row r="192" spans="1:65"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row>
    <row r="193" spans="1:65"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row>
    <row r="194" spans="1:65"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row>
    <row r="195" spans="1:65"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row>
  </sheetData>
  <mergeCells count="8">
    <mergeCell ref="B109:I114"/>
    <mergeCell ref="B81:G81"/>
    <mergeCell ref="B103:I106"/>
    <mergeCell ref="B40:I41"/>
    <mergeCell ref="C5:G5"/>
    <mergeCell ref="C6:C7"/>
    <mergeCell ref="G6:G7"/>
    <mergeCell ref="B29:I3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N203"/>
  <sheetViews>
    <sheetView showGridLines="0" zoomScale="120" zoomScaleNormal="120" workbookViewId="0"/>
  </sheetViews>
  <sheetFormatPr baseColWidth="10" defaultColWidth="10.83203125" defaultRowHeight="16" x14ac:dyDescent="0.2"/>
  <cols>
    <col min="1" max="2" width="10.83203125" style="73" customWidth="1"/>
    <col min="3" max="3" width="11.5" style="73" customWidth="1"/>
    <col min="4" max="4" width="11.6640625" style="73" customWidth="1"/>
    <col min="5" max="11" width="10.83203125" style="73" customWidth="1"/>
    <col min="12" max="16384" width="10.83203125" style="73"/>
  </cols>
  <sheetData>
    <row r="1" spans="1:10" ht="19" x14ac:dyDescent="0.25">
      <c r="A1" s="1" t="s">
        <v>139</v>
      </c>
      <c r="B1" s="80"/>
      <c r="C1" s="80"/>
      <c r="D1" s="80"/>
      <c r="E1" s="80"/>
      <c r="F1" s="80"/>
      <c r="G1" s="80"/>
      <c r="H1" s="80"/>
      <c r="I1" s="80"/>
      <c r="J1" s="81"/>
    </row>
    <row r="2" spans="1:10" x14ac:dyDescent="0.2">
      <c r="A2" s="82"/>
      <c r="B2" s="80"/>
      <c r="C2" s="80"/>
      <c r="D2" s="80"/>
      <c r="E2" s="80"/>
      <c r="F2" s="80"/>
      <c r="G2" s="80"/>
      <c r="H2" s="80"/>
      <c r="I2" s="80"/>
      <c r="J2" s="81"/>
    </row>
    <row r="3" spans="1:10" x14ac:dyDescent="0.2">
      <c r="A3" s="5"/>
      <c r="B3" s="80" t="s">
        <v>59</v>
      </c>
      <c r="C3" s="80"/>
      <c r="D3" s="80"/>
      <c r="E3" s="80"/>
      <c r="F3" s="80"/>
      <c r="G3" s="80"/>
      <c r="H3" s="80"/>
      <c r="I3" s="80"/>
      <c r="J3" s="81"/>
    </row>
    <row r="4" spans="1:10" x14ac:dyDescent="0.2">
      <c r="A4" s="5"/>
      <c r="B4" s="80" t="s">
        <v>60</v>
      </c>
      <c r="C4" s="80"/>
      <c r="D4" s="80"/>
      <c r="E4" s="80"/>
      <c r="F4" s="80"/>
      <c r="G4" s="80"/>
      <c r="H4" s="80"/>
      <c r="I4" s="80"/>
      <c r="J4" s="81"/>
    </row>
    <row r="5" spans="1:10" ht="20" x14ac:dyDescent="0.25">
      <c r="A5" s="5"/>
      <c r="B5" s="234" t="s">
        <v>259</v>
      </c>
      <c r="C5" s="80"/>
      <c r="D5" s="80"/>
      <c r="E5" s="80"/>
      <c r="F5" s="80"/>
      <c r="G5" s="80"/>
      <c r="H5" s="80"/>
      <c r="I5" s="80"/>
      <c r="J5" s="81"/>
    </row>
    <row r="6" spans="1:10" x14ac:dyDescent="0.2">
      <c r="A6" s="5"/>
      <c r="B6" s="80"/>
      <c r="C6" s="80"/>
      <c r="D6" s="80"/>
      <c r="E6" s="80"/>
      <c r="F6" s="80"/>
      <c r="G6" s="80"/>
      <c r="H6" s="80"/>
      <c r="I6" s="80"/>
      <c r="J6" s="81"/>
    </row>
    <row r="7" spans="1:10" x14ac:dyDescent="0.2">
      <c r="A7" s="5"/>
      <c r="B7" s="80"/>
      <c r="C7" s="204" t="s">
        <v>54</v>
      </c>
      <c r="D7" s="205"/>
      <c r="E7" s="205"/>
      <c r="F7" s="205"/>
      <c r="G7" s="206"/>
      <c r="H7" s="80"/>
      <c r="I7" s="80"/>
      <c r="J7" s="81"/>
    </row>
    <row r="8" spans="1:10" x14ac:dyDescent="0.2">
      <c r="A8" s="5"/>
      <c r="B8" s="80"/>
      <c r="C8" s="220" t="s">
        <v>4</v>
      </c>
      <c r="D8" s="50"/>
      <c r="E8" s="51"/>
      <c r="F8" s="51"/>
      <c r="G8" s="223" t="s">
        <v>57</v>
      </c>
      <c r="H8" s="80"/>
      <c r="I8" s="80"/>
      <c r="J8" s="81"/>
    </row>
    <row r="9" spans="1:10" ht="17" x14ac:dyDescent="0.2">
      <c r="A9" s="5"/>
      <c r="B9" s="80"/>
      <c r="C9" s="221"/>
      <c r="D9" s="47" t="s">
        <v>5</v>
      </c>
      <c r="E9" s="48" t="s">
        <v>6</v>
      </c>
      <c r="F9" s="48" t="s">
        <v>12</v>
      </c>
      <c r="G9" s="224"/>
      <c r="H9" s="80"/>
      <c r="I9" s="80"/>
      <c r="J9" s="81"/>
    </row>
    <row r="10" spans="1:10" x14ac:dyDescent="0.2">
      <c r="A10" s="5"/>
      <c r="B10" s="80"/>
      <c r="C10" s="22">
        <v>2020</v>
      </c>
      <c r="D10" s="25">
        <f>'MSE Calculation'!D8</f>
        <v>750</v>
      </c>
      <c r="E10" s="45">
        <f>'MSE Calculation'!E8</f>
        <v>4300</v>
      </c>
      <c r="F10" s="45">
        <f>'MSE Calculation'!F8</f>
        <v>5400</v>
      </c>
      <c r="G10" s="26">
        <f>'MSE Calculation'!G8</f>
        <v>5550</v>
      </c>
      <c r="H10" s="80"/>
      <c r="I10" s="80"/>
      <c r="J10" s="81"/>
    </row>
    <row r="11" spans="1:10" x14ac:dyDescent="0.2">
      <c r="A11" s="5"/>
      <c r="B11" s="80"/>
      <c r="C11" s="24">
        <v>2021</v>
      </c>
      <c r="D11" s="27">
        <f>'MSE Calculation'!D9</f>
        <v>3410</v>
      </c>
      <c r="E11" s="46">
        <f>'MSE Calculation'!E9</f>
        <v>8950</v>
      </c>
      <c r="F11" s="46">
        <f>'MSE Calculation'!F9</f>
        <v>13850</v>
      </c>
      <c r="G11" s="38"/>
      <c r="H11" s="80"/>
      <c r="I11" s="80"/>
      <c r="J11" s="81"/>
    </row>
    <row r="12" spans="1:10" x14ac:dyDescent="0.2">
      <c r="A12" s="5"/>
      <c r="B12" s="80"/>
      <c r="C12" s="24">
        <v>2022</v>
      </c>
      <c r="D12" s="27">
        <f>'MSE Calculation'!D10</f>
        <v>5660</v>
      </c>
      <c r="E12" s="46">
        <f>'MSE Calculation'!E10</f>
        <v>11650</v>
      </c>
      <c r="F12" s="6"/>
      <c r="G12" s="38"/>
      <c r="H12" s="80"/>
      <c r="I12" s="80"/>
      <c r="J12" s="81"/>
    </row>
    <row r="13" spans="1:10" x14ac:dyDescent="0.2">
      <c r="A13" s="5"/>
      <c r="B13" s="80"/>
      <c r="C13" s="23">
        <v>2023</v>
      </c>
      <c r="D13" s="29">
        <f>'MSE Calculation'!D11</f>
        <v>3090</v>
      </c>
      <c r="E13" s="41"/>
      <c r="F13" s="41"/>
      <c r="G13" s="30"/>
      <c r="H13" s="80"/>
      <c r="I13" s="80"/>
      <c r="J13" s="81"/>
    </row>
    <row r="14" spans="1:10" x14ac:dyDescent="0.2">
      <c r="A14" s="5"/>
      <c r="B14" s="80"/>
      <c r="C14" s="80"/>
      <c r="D14" s="80"/>
      <c r="E14" s="80"/>
      <c r="F14" s="80"/>
      <c r="G14" s="80"/>
      <c r="H14" s="80"/>
      <c r="I14" s="80"/>
      <c r="J14" s="81"/>
    </row>
    <row r="15" spans="1:10" x14ac:dyDescent="0.2">
      <c r="A15" s="5"/>
      <c r="B15" s="80"/>
      <c r="C15" s="102"/>
      <c r="D15" s="42">
        <v>1</v>
      </c>
      <c r="E15" s="34">
        <v>2</v>
      </c>
      <c r="F15" s="35">
        <v>3</v>
      </c>
      <c r="G15" s="80"/>
      <c r="H15" s="80"/>
      <c r="I15" s="80"/>
      <c r="J15" s="81"/>
    </row>
    <row r="16" spans="1:10" ht="17" x14ac:dyDescent="0.2">
      <c r="A16" s="5"/>
      <c r="B16" s="80"/>
      <c r="C16" s="44" t="s">
        <v>45</v>
      </c>
      <c r="D16" s="31" t="s">
        <v>61</v>
      </c>
      <c r="E16" s="41" t="s">
        <v>62</v>
      </c>
      <c r="F16" s="30" t="s">
        <v>63</v>
      </c>
      <c r="G16" s="80"/>
      <c r="H16" s="80"/>
      <c r="I16" s="80"/>
      <c r="J16" s="81"/>
    </row>
    <row r="17" spans="1:10" ht="20" x14ac:dyDescent="0.2">
      <c r="A17" s="5"/>
      <c r="B17" s="80"/>
      <c r="C17" s="52" t="s">
        <v>241</v>
      </c>
      <c r="D17" s="53">
        <f>'MSE Calculation'!D61</f>
        <v>4492.7841412392308</v>
      </c>
      <c r="E17" s="54">
        <f>'MSE Calculation'!E61</f>
        <v>247.0957810075476</v>
      </c>
      <c r="F17" s="55">
        <f>'MSE Calculation'!F61</f>
        <v>13.589863895595247</v>
      </c>
      <c r="G17" s="80"/>
      <c r="H17" s="80"/>
      <c r="I17" s="80"/>
      <c r="J17" s="81"/>
    </row>
    <row r="18" spans="1:10" x14ac:dyDescent="0.2">
      <c r="A18" s="5"/>
      <c r="B18" s="80"/>
      <c r="C18" s="80"/>
      <c r="D18" s="80"/>
      <c r="E18" s="80"/>
      <c r="F18" s="80"/>
      <c r="G18" s="80"/>
      <c r="H18" s="80"/>
      <c r="I18" s="80"/>
      <c r="J18" s="81"/>
    </row>
    <row r="19" spans="1:10" ht="21" x14ac:dyDescent="0.2">
      <c r="A19" s="5"/>
      <c r="B19" s="80"/>
      <c r="C19" s="52" t="s">
        <v>9</v>
      </c>
      <c r="D19" s="52" t="s">
        <v>64</v>
      </c>
      <c r="E19" s="80"/>
      <c r="F19" s="80"/>
      <c r="G19" s="80"/>
      <c r="H19" s="80"/>
      <c r="I19" s="80"/>
      <c r="J19" s="81"/>
    </row>
    <row r="20" spans="1:10" x14ac:dyDescent="0.2">
      <c r="A20" s="5"/>
      <c r="B20" s="80"/>
      <c r="C20" s="22">
        <v>2021</v>
      </c>
      <c r="D20" s="56">
        <f>'MSE Calculation'!G84</f>
        <v>670968.07182673854</v>
      </c>
      <c r="E20" s="6"/>
      <c r="F20" s="6"/>
      <c r="G20" s="80"/>
      <c r="H20" s="80"/>
      <c r="I20" s="80"/>
      <c r="J20" s="81"/>
    </row>
    <row r="21" spans="1:10" x14ac:dyDescent="0.2">
      <c r="A21" s="5"/>
      <c r="B21" s="80"/>
      <c r="C21" s="24">
        <v>2022</v>
      </c>
      <c r="D21" s="57">
        <f>'MSE Calculation'!G85</f>
        <v>6665394.483639258</v>
      </c>
      <c r="E21" s="6"/>
      <c r="F21" s="6"/>
      <c r="G21" s="80"/>
      <c r="H21" s="80"/>
      <c r="I21" s="80"/>
      <c r="J21" s="81"/>
    </row>
    <row r="22" spans="1:10" x14ac:dyDescent="0.2">
      <c r="A22" s="5"/>
      <c r="B22" s="80"/>
      <c r="C22" s="23">
        <v>2023</v>
      </c>
      <c r="D22" s="58">
        <f>'MSE Calculation'!G86</f>
        <v>44427928.043727204</v>
      </c>
      <c r="E22" s="6"/>
      <c r="F22" s="6"/>
      <c r="G22" s="80"/>
      <c r="H22" s="80"/>
      <c r="I22" s="80"/>
      <c r="J22" s="81"/>
    </row>
    <row r="23" spans="1:10" x14ac:dyDescent="0.2">
      <c r="A23" s="5"/>
      <c r="B23" s="80"/>
      <c r="C23" s="80"/>
      <c r="D23" s="80"/>
      <c r="E23" s="80"/>
      <c r="F23" s="80"/>
      <c r="G23" s="80"/>
      <c r="H23" s="80"/>
      <c r="I23" s="80"/>
      <c r="J23" s="81"/>
    </row>
    <row r="24" spans="1:10" x14ac:dyDescent="0.2">
      <c r="A24" s="5"/>
      <c r="B24" s="236" t="s">
        <v>118</v>
      </c>
      <c r="C24" s="80"/>
      <c r="D24" s="80"/>
      <c r="E24" s="80"/>
      <c r="F24" s="80"/>
      <c r="G24" s="80"/>
      <c r="H24" s="80"/>
      <c r="I24" s="80"/>
      <c r="J24" s="81"/>
    </row>
    <row r="25" spans="1:10" x14ac:dyDescent="0.2">
      <c r="A25" s="5"/>
      <c r="B25" s="80"/>
      <c r="C25" s="80"/>
      <c r="D25" s="80"/>
      <c r="E25" s="80"/>
      <c r="F25" s="80"/>
      <c r="G25" s="80"/>
      <c r="H25" s="80"/>
      <c r="I25" s="80"/>
      <c r="J25" s="81"/>
    </row>
    <row r="26" spans="1:10" x14ac:dyDescent="0.2">
      <c r="A26" s="5"/>
      <c r="B26" s="80" t="s">
        <v>65</v>
      </c>
      <c r="C26" s="80"/>
      <c r="D26" s="80"/>
      <c r="E26" s="80"/>
      <c r="F26" s="80"/>
      <c r="G26" s="80"/>
      <c r="H26" s="80"/>
      <c r="I26" s="80"/>
      <c r="J26" s="81"/>
    </row>
    <row r="27" spans="1:10" x14ac:dyDescent="0.2">
      <c r="A27" s="5"/>
      <c r="B27" s="80" t="s">
        <v>66</v>
      </c>
      <c r="C27" s="80"/>
      <c r="D27" s="80"/>
      <c r="E27" s="80"/>
      <c r="F27" s="80"/>
      <c r="G27" s="80"/>
      <c r="H27" s="80"/>
      <c r="I27" s="80"/>
      <c r="J27" s="81"/>
    </row>
    <row r="28" spans="1:10" ht="17" thickBot="1" x14ac:dyDescent="0.25">
      <c r="A28" s="85"/>
      <c r="B28" s="86"/>
      <c r="C28" s="87"/>
      <c r="D28" s="87"/>
      <c r="E28" s="87"/>
      <c r="F28" s="86"/>
      <c r="G28" s="86"/>
      <c r="H28" s="86"/>
      <c r="I28" s="86"/>
      <c r="J28" s="88"/>
    </row>
    <row r="30" spans="1:10" ht="19" x14ac:dyDescent="0.25">
      <c r="A30" s="2" t="s">
        <v>2</v>
      </c>
    </row>
    <row r="31" spans="1:10" x14ac:dyDescent="0.2">
      <c r="A31" s="43" t="s">
        <v>120</v>
      </c>
      <c r="B31" s="11" t="s">
        <v>208</v>
      </c>
      <c r="C31" s="160"/>
      <c r="D31" s="157"/>
      <c r="E31" s="157"/>
      <c r="F31" s="157"/>
      <c r="G31" s="157"/>
      <c r="H31" s="157"/>
      <c r="I31" s="157"/>
    </row>
    <row r="32" spans="1:10" x14ac:dyDescent="0.2">
      <c r="A32" s="43"/>
      <c r="B32" s="157"/>
      <c r="C32" s="157"/>
      <c r="D32" s="157"/>
      <c r="E32" s="157"/>
      <c r="F32" s="157"/>
      <c r="G32" s="157"/>
      <c r="H32" s="157"/>
      <c r="I32" s="157"/>
    </row>
    <row r="33" spans="1:9" x14ac:dyDescent="0.2">
      <c r="A33" s="43"/>
      <c r="B33" s="157"/>
      <c r="C33" s="103"/>
      <c r="D33" s="104" t="s">
        <v>70</v>
      </c>
      <c r="E33" s="91" t="s">
        <v>68</v>
      </c>
      <c r="F33" s="91" t="s">
        <v>69</v>
      </c>
      <c r="G33" s="157"/>
      <c r="H33" s="157"/>
      <c r="I33" s="157"/>
    </row>
    <row r="34" spans="1:9" x14ac:dyDescent="0.2">
      <c r="A34" s="43"/>
      <c r="B34" s="157"/>
      <c r="C34" s="94" t="s">
        <v>44</v>
      </c>
      <c r="D34" s="89">
        <f>SUM(E10:E12)/SUM(D10:D12)</f>
        <v>2.5356415478615073</v>
      </c>
      <c r="E34" s="89">
        <f>SUM(F10:F11)/SUM(E10:E11)</f>
        <v>1.4528301886792452</v>
      </c>
      <c r="F34" s="89">
        <f>SUM(G10:G10)/SUM(F10:F10)</f>
        <v>1.0277777777777777</v>
      </c>
      <c r="G34" s="157"/>
      <c r="H34" s="157"/>
      <c r="I34" s="157"/>
    </row>
    <row r="35" spans="1:9" x14ac:dyDescent="0.2">
      <c r="A35" s="43"/>
      <c r="B35" s="157"/>
      <c r="C35" s="94" t="s">
        <v>67</v>
      </c>
      <c r="D35" s="89">
        <f>D34*E35</f>
        <v>3.7861859380804157</v>
      </c>
      <c r="E35" s="89">
        <f>E34*F35</f>
        <v>1.4931865828092241</v>
      </c>
      <c r="F35" s="89">
        <f>F34</f>
        <v>1.0277777777777777</v>
      </c>
      <c r="G35" s="157"/>
      <c r="H35" s="157"/>
      <c r="I35" s="157"/>
    </row>
    <row r="36" spans="1:9" x14ac:dyDescent="0.2">
      <c r="A36" s="43"/>
      <c r="B36" s="157"/>
      <c r="C36" s="157"/>
      <c r="D36" s="157"/>
      <c r="E36" s="157"/>
      <c r="F36" s="157"/>
      <c r="G36" s="157"/>
      <c r="H36" s="157"/>
      <c r="I36" s="157"/>
    </row>
    <row r="37" spans="1:9" ht="16" customHeight="1" x14ac:dyDescent="0.2">
      <c r="A37" s="43" t="s">
        <v>121</v>
      </c>
      <c r="B37" s="161" t="s">
        <v>209</v>
      </c>
      <c r="C37" s="161"/>
      <c r="D37" s="161"/>
      <c r="E37" s="161"/>
      <c r="F37" s="161"/>
      <c r="G37" s="161"/>
      <c r="H37" s="161"/>
      <c r="I37" s="161"/>
    </row>
    <row r="38" spans="1:9" x14ac:dyDescent="0.2">
      <c r="A38" s="43"/>
      <c r="B38" s="161"/>
      <c r="C38" s="161"/>
      <c r="D38" s="161"/>
      <c r="E38" s="161"/>
      <c r="F38" s="161"/>
      <c r="G38" s="161"/>
      <c r="H38" s="161"/>
      <c r="I38" s="161"/>
    </row>
    <row r="39" spans="1:9" x14ac:dyDescent="0.2">
      <c r="A39" s="43"/>
      <c r="B39" s="157"/>
      <c r="C39" s="90" t="s">
        <v>9</v>
      </c>
      <c r="D39" s="91" t="s">
        <v>32</v>
      </c>
      <c r="E39" s="161"/>
      <c r="F39" s="161"/>
      <c r="G39" s="157"/>
      <c r="H39" s="157"/>
      <c r="I39" s="157"/>
    </row>
    <row r="40" spans="1:9" x14ac:dyDescent="0.2">
      <c r="A40" s="43"/>
      <c r="B40" s="157"/>
      <c r="C40" s="79">
        <f>C10</f>
        <v>2020</v>
      </c>
      <c r="D40" s="105">
        <f>G10</f>
        <v>5550</v>
      </c>
      <c r="E40" s="161"/>
      <c r="F40" s="161"/>
      <c r="G40" s="157"/>
      <c r="H40" s="157"/>
      <c r="I40" s="157"/>
    </row>
    <row r="41" spans="1:9" x14ac:dyDescent="0.2">
      <c r="A41" s="43"/>
      <c r="B41" s="157"/>
      <c r="C41" s="79">
        <f>C11</f>
        <v>2021</v>
      </c>
      <c r="D41" s="105">
        <f>F11*F$35</f>
        <v>14234.722222222221</v>
      </c>
      <c r="E41" s="161"/>
      <c r="F41" s="161"/>
      <c r="G41" s="157"/>
      <c r="H41" s="157"/>
      <c r="I41" s="157"/>
    </row>
    <row r="42" spans="1:9" x14ac:dyDescent="0.2">
      <c r="A42" s="43"/>
      <c r="B42" s="157"/>
      <c r="C42" s="79">
        <f>C12</f>
        <v>2022</v>
      </c>
      <c r="D42" s="105">
        <f>E12*E$35</f>
        <v>17395.623689727461</v>
      </c>
      <c r="E42" s="161"/>
      <c r="F42" s="161"/>
      <c r="G42" s="157"/>
      <c r="H42" s="157"/>
      <c r="I42" s="157"/>
    </row>
    <row r="43" spans="1:9" x14ac:dyDescent="0.2">
      <c r="A43" s="43"/>
      <c r="B43" s="157"/>
      <c r="C43" s="79">
        <f>C13</f>
        <v>2023</v>
      </c>
      <c r="D43" s="105">
        <f>D13*D$35</f>
        <v>11699.314548668484</v>
      </c>
      <c r="E43" s="161"/>
      <c r="F43" s="161"/>
      <c r="G43" s="157"/>
      <c r="H43" s="157"/>
      <c r="I43" s="157"/>
    </row>
    <row r="44" spans="1:9" x14ac:dyDescent="0.2">
      <c r="A44" s="43"/>
      <c r="B44" s="157"/>
      <c r="C44" s="157"/>
      <c r="D44" s="157"/>
      <c r="E44" s="157"/>
      <c r="F44" s="157"/>
      <c r="G44" s="157"/>
      <c r="H44" s="157"/>
      <c r="I44" s="157"/>
    </row>
    <row r="45" spans="1:9" x14ac:dyDescent="0.2">
      <c r="A45" s="43" t="s">
        <v>122</v>
      </c>
      <c r="B45" s="203" t="s">
        <v>210</v>
      </c>
      <c r="C45" s="203"/>
      <c r="D45" s="203"/>
      <c r="E45" s="203"/>
      <c r="F45" s="203"/>
      <c r="G45" s="203"/>
      <c r="H45" s="203"/>
      <c r="I45" s="203"/>
    </row>
    <row r="46" spans="1:9" x14ac:dyDescent="0.2">
      <c r="A46" s="43"/>
      <c r="B46" s="203"/>
      <c r="C46" s="203"/>
      <c r="D46" s="203"/>
      <c r="E46" s="203"/>
      <c r="F46" s="203"/>
      <c r="G46" s="203"/>
      <c r="H46" s="203"/>
      <c r="I46" s="203"/>
    </row>
    <row r="47" spans="1:9" x14ac:dyDescent="0.2">
      <c r="A47" s="43"/>
      <c r="B47" s="157"/>
      <c r="C47" s="157"/>
      <c r="D47" s="157"/>
      <c r="E47" s="157"/>
    </row>
    <row r="48" spans="1:9" x14ac:dyDescent="0.2">
      <c r="A48" s="43"/>
      <c r="B48" s="157"/>
      <c r="C48" s="157"/>
      <c r="D48" s="157"/>
      <c r="E48" s="157"/>
    </row>
    <row r="49" spans="1:9" x14ac:dyDescent="0.2">
      <c r="A49" s="43"/>
      <c r="B49" s="157"/>
      <c r="C49" s="157"/>
      <c r="D49" s="157"/>
      <c r="E49" s="157"/>
    </row>
    <row r="50" spans="1:9" x14ac:dyDescent="0.2">
      <c r="A50" s="43"/>
      <c r="B50" s="157"/>
      <c r="C50" s="157"/>
      <c r="D50" s="157"/>
      <c r="E50" s="157"/>
    </row>
    <row r="51" spans="1:9" x14ac:dyDescent="0.2">
      <c r="A51" s="43"/>
      <c r="B51" s="157"/>
      <c r="C51" s="157"/>
      <c r="D51" s="157"/>
      <c r="E51" s="157"/>
    </row>
    <row r="52" spans="1:9" x14ac:dyDescent="0.2">
      <c r="A52" s="43"/>
      <c r="B52" s="157"/>
      <c r="C52" s="90" t="s">
        <v>9</v>
      </c>
      <c r="D52" s="91" t="s">
        <v>53</v>
      </c>
      <c r="E52" s="157"/>
    </row>
    <row r="53" spans="1:9" x14ac:dyDescent="0.2">
      <c r="A53" s="43"/>
      <c r="B53" s="157"/>
      <c r="C53" s="79">
        <f>C11</f>
        <v>2021</v>
      </c>
      <c r="D53" s="108">
        <f>D41*SUM(D42:$D$43)</f>
        <v>414158363.89627779</v>
      </c>
      <c r="E53" s="157"/>
      <c r="F53" s="157"/>
      <c r="G53" s="157"/>
      <c r="H53" s="157"/>
      <c r="I53" s="157"/>
    </row>
    <row r="54" spans="1:9" x14ac:dyDescent="0.2">
      <c r="A54" s="43"/>
      <c r="B54" s="157"/>
      <c r="C54" s="79">
        <f t="shared" ref="C54:C55" si="0">C12</f>
        <v>2022</v>
      </c>
      <c r="D54" s="108">
        <f>D42*SUM(D43:$D$43)</f>
        <v>203516873.31639063</v>
      </c>
      <c r="E54" s="157"/>
      <c r="F54" s="157"/>
      <c r="G54" s="157"/>
      <c r="H54" s="157"/>
      <c r="I54" s="157"/>
    </row>
    <row r="55" spans="1:9" x14ac:dyDescent="0.2">
      <c r="A55" s="43"/>
      <c r="B55" s="157"/>
      <c r="C55" s="90">
        <f t="shared" si="0"/>
        <v>2023</v>
      </c>
      <c r="D55" s="116">
        <v>0</v>
      </c>
      <c r="E55" s="157"/>
      <c r="F55" s="157"/>
      <c r="G55" s="157"/>
      <c r="H55" s="157"/>
      <c r="I55" s="157"/>
    </row>
    <row r="56" spans="1:9" x14ac:dyDescent="0.2">
      <c r="A56" s="43"/>
      <c r="B56" s="157"/>
      <c r="C56" s="79" t="s">
        <v>41</v>
      </c>
      <c r="D56" s="117"/>
      <c r="E56" s="157"/>
      <c r="F56" s="157"/>
      <c r="G56" s="157"/>
      <c r="H56" s="157"/>
      <c r="I56" s="157"/>
    </row>
    <row r="57" spans="1:9" x14ac:dyDescent="0.2">
      <c r="A57" s="43"/>
      <c r="B57" s="157"/>
      <c r="C57" s="157"/>
      <c r="D57" s="157"/>
      <c r="E57" s="157"/>
      <c r="F57" s="157"/>
      <c r="G57" s="157"/>
      <c r="H57" s="157"/>
      <c r="I57" s="157"/>
    </row>
    <row r="58" spans="1:9" x14ac:dyDescent="0.2">
      <c r="A58" s="43"/>
      <c r="B58" s="157"/>
      <c r="C58" s="157"/>
      <c r="D58" s="157"/>
      <c r="E58" s="157"/>
      <c r="F58" s="157"/>
      <c r="G58" s="157"/>
      <c r="H58" s="157"/>
      <c r="I58" s="157"/>
    </row>
    <row r="59" spans="1:9" x14ac:dyDescent="0.2">
      <c r="A59" s="43" t="s">
        <v>125</v>
      </c>
      <c r="B59" s="203" t="s">
        <v>211</v>
      </c>
      <c r="C59" s="203"/>
      <c r="D59" s="203"/>
      <c r="E59" s="203"/>
      <c r="F59" s="203"/>
      <c r="G59" s="203"/>
      <c r="H59" s="203"/>
      <c r="I59" s="203"/>
    </row>
    <row r="60" spans="1:9" x14ac:dyDescent="0.2">
      <c r="A60" s="43"/>
      <c r="B60" s="203"/>
      <c r="C60" s="203"/>
      <c r="D60" s="203"/>
      <c r="E60" s="203"/>
      <c r="F60" s="203"/>
      <c r="G60" s="203"/>
      <c r="H60" s="203"/>
      <c r="I60" s="203"/>
    </row>
    <row r="61" spans="1:9" x14ac:dyDescent="0.2">
      <c r="A61" s="43"/>
      <c r="B61" s="157"/>
      <c r="C61" s="157"/>
      <c r="D61" s="157"/>
      <c r="E61" s="157"/>
      <c r="F61" s="157"/>
      <c r="G61" s="157"/>
      <c r="H61" s="157"/>
      <c r="I61" s="157"/>
    </row>
    <row r="62" spans="1:9" x14ac:dyDescent="0.2">
      <c r="A62" s="43"/>
      <c r="B62" s="157"/>
      <c r="C62" s="157"/>
      <c r="D62" s="157"/>
      <c r="E62" s="157"/>
      <c r="F62" s="157"/>
      <c r="G62" s="157"/>
      <c r="H62" s="157"/>
      <c r="I62" s="157"/>
    </row>
    <row r="63" spans="1:9" x14ac:dyDescent="0.2">
      <c r="A63" s="43"/>
      <c r="B63" s="157"/>
      <c r="C63" s="157"/>
      <c r="D63" s="157"/>
      <c r="E63" s="157"/>
      <c r="F63" s="157"/>
      <c r="G63" s="157"/>
      <c r="H63" s="157"/>
      <c r="I63" s="157"/>
    </row>
    <row r="64" spans="1:9" x14ac:dyDescent="0.2">
      <c r="A64" s="43"/>
      <c r="B64" s="157"/>
      <c r="C64" s="157"/>
      <c r="D64" s="157"/>
      <c r="E64" s="157"/>
      <c r="F64" s="157"/>
      <c r="G64" s="157"/>
      <c r="H64" s="157"/>
      <c r="I64" s="157"/>
    </row>
    <row r="65" spans="1:9" x14ac:dyDescent="0.2">
      <c r="A65" s="43"/>
      <c r="B65" s="157"/>
      <c r="C65" s="90" t="s">
        <v>45</v>
      </c>
      <c r="D65" s="91">
        <v>1</v>
      </c>
      <c r="E65" s="91">
        <v>2</v>
      </c>
      <c r="F65" s="91">
        <v>3</v>
      </c>
      <c r="G65" s="157"/>
      <c r="H65" s="157"/>
      <c r="I65" s="157"/>
    </row>
    <row r="66" spans="1:9" x14ac:dyDescent="0.2">
      <c r="A66" s="43"/>
      <c r="B66" s="157"/>
      <c r="C66" s="94" t="s">
        <v>51</v>
      </c>
      <c r="D66" s="100">
        <f>2*D17/D34^2/SUM(D10:D12)</f>
        <v>0.14231751186906419</v>
      </c>
      <c r="E66" s="100">
        <f>2*E17/E34^2/SUM(E10:E11)</f>
        <v>1.7670536540259772E-2</v>
      </c>
      <c r="F66" s="100">
        <f>2*F17/F34^2/SUM(F10:F10)</f>
        <v>4.7648901898361719E-3</v>
      </c>
      <c r="G66" s="157"/>
      <c r="H66" s="157"/>
      <c r="I66" s="157"/>
    </row>
    <row r="67" spans="1:9" x14ac:dyDescent="0.2">
      <c r="A67" s="43"/>
      <c r="B67" s="157"/>
      <c r="C67" s="94" t="s">
        <v>52</v>
      </c>
      <c r="D67" s="100">
        <f>SUM(D66:$F$66)</f>
        <v>0.16475293859916013</v>
      </c>
      <c r="E67" s="100">
        <f>SUM(E66:$F$66)</f>
        <v>2.2435426730095943E-2</v>
      </c>
      <c r="F67" s="100">
        <f>SUM(F66:$F$66)</f>
        <v>4.7648901898361719E-3</v>
      </c>
      <c r="G67" s="157"/>
      <c r="H67" s="157"/>
      <c r="I67" s="157"/>
    </row>
    <row r="68" spans="1:9" x14ac:dyDescent="0.2">
      <c r="A68" s="43"/>
      <c r="B68" s="157"/>
      <c r="C68" s="157"/>
      <c r="D68" s="157"/>
      <c r="E68" s="157"/>
      <c r="F68" s="157"/>
      <c r="G68" s="157"/>
      <c r="H68" s="157"/>
      <c r="I68" s="157"/>
    </row>
    <row r="69" spans="1:9" x14ac:dyDescent="0.2">
      <c r="A69" s="43" t="s">
        <v>124</v>
      </c>
      <c r="B69" s="203" t="s">
        <v>212</v>
      </c>
      <c r="C69" s="203"/>
      <c r="D69" s="203"/>
      <c r="E69" s="203"/>
      <c r="F69" s="203"/>
      <c r="G69" s="203"/>
      <c r="H69" s="203"/>
      <c r="I69" s="203"/>
    </row>
    <row r="70" spans="1:9" x14ac:dyDescent="0.2">
      <c r="A70" s="43"/>
      <c r="B70" s="203"/>
      <c r="C70" s="203"/>
      <c r="D70" s="203"/>
      <c r="E70" s="203"/>
      <c r="F70" s="203"/>
      <c r="G70" s="203"/>
      <c r="H70" s="203"/>
      <c r="I70" s="203"/>
    </row>
    <row r="71" spans="1:9" x14ac:dyDescent="0.2">
      <c r="A71" s="43"/>
      <c r="B71" s="157"/>
      <c r="C71" s="157"/>
      <c r="D71" s="157"/>
      <c r="E71" s="157"/>
      <c r="F71" s="157"/>
      <c r="G71" s="157"/>
      <c r="H71" s="157"/>
      <c r="I71" s="157"/>
    </row>
    <row r="72" spans="1:9" x14ac:dyDescent="0.2">
      <c r="A72" s="43"/>
      <c r="B72" s="157"/>
      <c r="C72" s="157"/>
      <c r="D72" s="157"/>
      <c r="E72" s="157"/>
      <c r="F72" s="157"/>
      <c r="G72" s="157"/>
      <c r="H72" s="157"/>
      <c r="I72" s="157"/>
    </row>
    <row r="73" spans="1:9" x14ac:dyDescent="0.2">
      <c r="A73" s="43"/>
      <c r="B73" s="157"/>
      <c r="C73" s="157"/>
      <c r="D73" s="157"/>
      <c r="E73" s="157"/>
      <c r="F73" s="157"/>
      <c r="G73" s="157"/>
      <c r="H73" s="157"/>
      <c r="I73" s="157"/>
    </row>
    <row r="74" spans="1:9" x14ac:dyDescent="0.2">
      <c r="A74" s="43"/>
      <c r="B74" s="157"/>
      <c r="C74" s="157"/>
      <c r="D74" s="157"/>
      <c r="E74" s="157"/>
      <c r="F74" s="157"/>
      <c r="G74" s="157"/>
      <c r="H74" s="157"/>
      <c r="I74" s="157"/>
    </row>
    <row r="75" spans="1:9" x14ac:dyDescent="0.2">
      <c r="A75" s="43"/>
      <c r="B75" s="157"/>
      <c r="C75" s="157"/>
      <c r="D75" s="157"/>
      <c r="E75" s="157"/>
      <c r="F75" s="157"/>
      <c r="G75" s="157"/>
      <c r="H75" s="157"/>
      <c r="I75" s="157"/>
    </row>
    <row r="76" spans="1:9" x14ac:dyDescent="0.2">
      <c r="A76" s="43"/>
      <c r="B76" s="157"/>
      <c r="C76" s="189"/>
      <c r="D76" s="225" t="s">
        <v>242</v>
      </c>
      <c r="E76" s="157"/>
      <c r="F76" s="157"/>
      <c r="G76" s="157"/>
      <c r="H76" s="157"/>
      <c r="I76" s="157"/>
    </row>
    <row r="77" spans="1:9" x14ac:dyDescent="0.2">
      <c r="A77" s="43"/>
      <c r="B77" s="157"/>
      <c r="C77" s="90" t="s">
        <v>9</v>
      </c>
      <c r="D77" s="200"/>
      <c r="E77" s="157"/>
      <c r="F77" s="157"/>
      <c r="G77" s="157"/>
      <c r="H77" s="157"/>
      <c r="I77" s="157"/>
    </row>
    <row r="78" spans="1:9" x14ac:dyDescent="0.2">
      <c r="A78" s="43"/>
      <c r="B78" s="157"/>
      <c r="C78" s="79">
        <f>C10</f>
        <v>2020</v>
      </c>
      <c r="D78" s="108">
        <f>F67*D53+D20</f>
        <v>2644387.1969947116</v>
      </c>
      <c r="E78" s="157"/>
      <c r="F78" s="157"/>
      <c r="G78" s="157"/>
      <c r="H78" s="157"/>
      <c r="I78" s="157"/>
    </row>
    <row r="79" spans="1:9" x14ac:dyDescent="0.2">
      <c r="A79" s="43"/>
      <c r="B79" s="157"/>
      <c r="C79" s="79">
        <f t="shared" ref="C79:C80" si="1">C11</f>
        <v>2021</v>
      </c>
      <c r="D79" s="108">
        <f>E67*D54+D21</f>
        <v>11231382.383267358</v>
      </c>
      <c r="E79" s="157"/>
      <c r="F79" s="157"/>
      <c r="G79" s="157"/>
      <c r="H79" s="157"/>
      <c r="I79" s="157"/>
    </row>
    <row r="80" spans="1:9" x14ac:dyDescent="0.2">
      <c r="A80" s="43"/>
      <c r="B80" s="157"/>
      <c r="C80" s="90">
        <f t="shared" si="1"/>
        <v>2022</v>
      </c>
      <c r="D80" s="111">
        <f>D67*D55+D22</f>
        <v>44427928.043727204</v>
      </c>
      <c r="E80" s="157"/>
      <c r="F80" s="157"/>
      <c r="G80" s="157"/>
      <c r="H80" s="157"/>
      <c r="I80" s="157"/>
    </row>
    <row r="81" spans="1:66" x14ac:dyDescent="0.2">
      <c r="A81" s="43"/>
      <c r="B81" s="157"/>
      <c r="C81" s="188" t="s">
        <v>41</v>
      </c>
      <c r="D81" s="118">
        <f>SUM(D78:D80)</f>
        <v>58303697.623989269</v>
      </c>
      <c r="E81" s="157"/>
      <c r="F81" s="157"/>
      <c r="G81" s="157"/>
      <c r="H81" s="157"/>
      <c r="I81" s="157"/>
    </row>
    <row r="82" spans="1:66" x14ac:dyDescent="0.2">
      <c r="A82" s="43"/>
      <c r="B82" s="157"/>
      <c r="C82" s="157"/>
      <c r="D82" s="157"/>
      <c r="E82" s="157"/>
      <c r="F82" s="157"/>
      <c r="G82" s="157"/>
      <c r="H82" s="157"/>
      <c r="I82" s="157"/>
    </row>
    <row r="83" spans="1:66" ht="19" customHeight="1" x14ac:dyDescent="0.2">
      <c r="A83" s="43" t="s">
        <v>169</v>
      </c>
      <c r="B83" s="203" t="s">
        <v>213</v>
      </c>
      <c r="C83" s="203"/>
      <c r="D83" s="203"/>
      <c r="E83" s="203"/>
      <c r="F83" s="203"/>
      <c r="G83" s="203"/>
      <c r="H83" s="203"/>
      <c r="I83" s="203"/>
    </row>
    <row r="84" spans="1:66" x14ac:dyDescent="0.2">
      <c r="A84" s="43"/>
      <c r="B84" s="203"/>
      <c r="C84" s="203"/>
      <c r="D84" s="203"/>
      <c r="E84" s="203"/>
      <c r="F84" s="203"/>
      <c r="G84" s="203"/>
      <c r="H84" s="203"/>
      <c r="I84" s="203"/>
    </row>
    <row r="85" spans="1:66" x14ac:dyDescent="0.2">
      <c r="A85" s="43"/>
      <c r="B85" s="203"/>
      <c r="C85" s="203"/>
      <c r="D85" s="203"/>
      <c r="E85" s="203"/>
      <c r="F85" s="203"/>
      <c r="G85" s="203"/>
      <c r="H85" s="203"/>
      <c r="I85" s="203"/>
    </row>
    <row r="86" spans="1:66" x14ac:dyDescent="0.2">
      <c r="A86" s="43"/>
      <c r="B86" s="157"/>
      <c r="C86" s="157"/>
      <c r="D86" s="157"/>
      <c r="E86" s="157"/>
      <c r="F86" s="157"/>
      <c r="G86" s="157"/>
      <c r="H86" s="157"/>
      <c r="I86" s="157"/>
    </row>
    <row r="87" spans="1:66" x14ac:dyDescent="0.2">
      <c r="A87" s="43"/>
      <c r="B87" s="157"/>
      <c r="C87" s="157"/>
      <c r="D87" s="157"/>
      <c r="E87" s="157"/>
      <c r="F87" s="157"/>
      <c r="G87" s="157"/>
      <c r="H87" s="157"/>
      <c r="I87" s="157"/>
    </row>
    <row r="88" spans="1:66" x14ac:dyDescent="0.2">
      <c r="A88" s="43"/>
      <c r="B88" s="157"/>
      <c r="C88" s="157"/>
      <c r="D88" s="157"/>
      <c r="E88" s="157"/>
      <c r="F88" s="157"/>
      <c r="G88" s="157"/>
      <c r="H88" s="157"/>
      <c r="I88" s="157"/>
    </row>
    <row r="89" spans="1:66" x14ac:dyDescent="0.2">
      <c r="A89" s="43"/>
      <c r="B89" s="166" t="s">
        <v>71</v>
      </c>
    </row>
    <row r="90" spans="1:66" ht="17" thickBot="1" x14ac:dyDescent="0.25">
      <c r="A90" s="43"/>
      <c r="B90" s="43"/>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row>
    <row r="91" spans="1:66" x14ac:dyDescent="0.2">
      <c r="A91" s="43"/>
      <c r="B91" s="43"/>
      <c r="C91" s="90" t="s">
        <v>9</v>
      </c>
      <c r="D91" s="91" t="s">
        <v>48</v>
      </c>
      <c r="E91" s="153" t="s">
        <v>34</v>
      </c>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row>
    <row r="92" spans="1:66" x14ac:dyDescent="0.2">
      <c r="A92" s="43"/>
      <c r="B92" s="43"/>
      <c r="C92" s="79">
        <f>C10</f>
        <v>2020</v>
      </c>
      <c r="D92" s="152"/>
      <c r="E92" s="15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row>
    <row r="93" spans="1:66" x14ac:dyDescent="0.2">
      <c r="A93" s="43"/>
      <c r="B93" s="43"/>
      <c r="C93" s="79">
        <f>C11</f>
        <v>2021</v>
      </c>
      <c r="D93" s="152">
        <f>D20</f>
        <v>670968.07182673854</v>
      </c>
      <c r="E93" s="154">
        <f>SQRT(D93)</f>
        <v>819.12640772150576</v>
      </c>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row>
    <row r="94" spans="1:66" x14ac:dyDescent="0.2">
      <c r="A94" s="43"/>
      <c r="B94" s="43"/>
      <c r="C94" s="79">
        <f>C12</f>
        <v>2022</v>
      </c>
      <c r="D94" s="152">
        <f t="shared" ref="D94:D95" si="2">D21</f>
        <v>6665394.483639258</v>
      </c>
      <c r="E94" s="154">
        <f t="shared" ref="E94:E95" si="3">SQRT(D94)</f>
        <v>2581.7425285336371</v>
      </c>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row>
    <row r="95" spans="1:66" x14ac:dyDescent="0.2">
      <c r="A95" s="43"/>
      <c r="B95" s="43"/>
      <c r="C95" s="90">
        <f>C13</f>
        <v>2023</v>
      </c>
      <c r="D95" s="112">
        <f t="shared" si="2"/>
        <v>44427928.043727204</v>
      </c>
      <c r="E95" s="155">
        <f t="shared" si="3"/>
        <v>6665.4278215075738</v>
      </c>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row>
    <row r="96" spans="1:66" ht="17" thickBot="1" x14ac:dyDescent="0.25">
      <c r="A96" s="43"/>
      <c r="B96" s="43"/>
      <c r="C96" s="79" t="s">
        <v>41</v>
      </c>
      <c r="D96" s="152">
        <f>D81</f>
        <v>58303697.623989269</v>
      </c>
      <c r="E96" s="156">
        <f>SQRT(D96)</f>
        <v>7635.6857991924517</v>
      </c>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row>
    <row r="97" spans="1:65" x14ac:dyDescent="0.2">
      <c r="A97" s="43"/>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row>
    <row r="98" spans="1:65" x14ac:dyDescent="0.2">
      <c r="B98" s="11" t="s">
        <v>58</v>
      </c>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row>
    <row r="99" spans="1:65" x14ac:dyDescent="0.2">
      <c r="A99" s="4"/>
      <c r="B99" s="222" t="s">
        <v>243</v>
      </c>
      <c r="C99" s="197"/>
      <c r="D99" s="197"/>
      <c r="E99" s="197"/>
      <c r="F99" s="197"/>
      <c r="G99" s="197"/>
      <c r="H99" s="197"/>
      <c r="I99" s="197"/>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row>
    <row r="100" spans="1:65" x14ac:dyDescent="0.2">
      <c r="A100" s="4"/>
      <c r="B100" s="197"/>
      <c r="C100" s="197"/>
      <c r="D100" s="197"/>
      <c r="E100" s="197"/>
      <c r="F100" s="197"/>
      <c r="G100" s="197"/>
      <c r="H100" s="197"/>
      <c r="I100" s="197"/>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row>
    <row r="101" spans="1:65"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row>
    <row r="102" spans="1:65" ht="19" x14ac:dyDescent="0.25">
      <c r="A102" s="2" t="s">
        <v>30</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row>
    <row r="103" spans="1:65" x14ac:dyDescent="0.2">
      <c r="A103" s="4"/>
      <c r="B103" s="222" t="s">
        <v>223</v>
      </c>
      <c r="C103" s="222"/>
      <c r="D103" s="222"/>
      <c r="E103" s="222"/>
      <c r="F103" s="222"/>
      <c r="G103" s="222"/>
      <c r="H103" s="222"/>
      <c r="I103" s="222"/>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row>
    <row r="104" spans="1:65" x14ac:dyDescent="0.2">
      <c r="A104" s="4"/>
      <c r="B104" s="222"/>
      <c r="C104" s="222"/>
      <c r="D104" s="222"/>
      <c r="E104" s="222"/>
      <c r="F104" s="222"/>
      <c r="G104" s="222"/>
      <c r="H104" s="222"/>
      <c r="I104" s="222"/>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row>
    <row r="105" spans="1:65" x14ac:dyDescent="0.2">
      <c r="A105" s="4"/>
      <c r="B105" s="222"/>
      <c r="C105" s="222"/>
      <c r="D105" s="222"/>
      <c r="E105" s="222"/>
      <c r="F105" s="222"/>
      <c r="G105" s="222"/>
      <c r="H105" s="222"/>
      <c r="I105" s="222"/>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row>
    <row r="106" spans="1:65" x14ac:dyDescent="0.2">
      <c r="A106" s="4"/>
      <c r="B106" s="166"/>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row>
    <row r="107" spans="1:65" x14ac:dyDescent="0.2">
      <c r="A107" s="4"/>
      <c r="B107" s="11" t="s">
        <v>260</v>
      </c>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row>
    <row r="108" spans="1:65" ht="20" x14ac:dyDescent="0.25">
      <c r="A108" s="4"/>
      <c r="B108" s="237" t="s">
        <v>261</v>
      </c>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row>
    <row r="109" spans="1:65" x14ac:dyDescent="0.2">
      <c r="A109" s="4"/>
      <c r="B109" s="237" t="s">
        <v>262</v>
      </c>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row>
    <row r="110" spans="1:65"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row>
    <row r="111" spans="1:65" ht="19" x14ac:dyDescent="0.25">
      <c r="A111" s="4"/>
      <c r="B111" s="19" t="s">
        <v>103</v>
      </c>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row>
    <row r="112" spans="1:65" x14ac:dyDescent="0.2">
      <c r="A112" s="4"/>
      <c r="B112" s="235" t="s">
        <v>263</v>
      </c>
      <c r="C112" s="222"/>
      <c r="D112" s="222"/>
      <c r="E112" s="222"/>
      <c r="F112" s="222"/>
      <c r="G112" s="222"/>
      <c r="H112" s="222"/>
      <c r="I112" s="222"/>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row>
    <row r="113" spans="1:65" x14ac:dyDescent="0.2">
      <c r="A113" s="4"/>
      <c r="B113" s="222"/>
      <c r="C113" s="222"/>
      <c r="D113" s="222"/>
      <c r="E113" s="222"/>
      <c r="F113" s="222"/>
      <c r="G113" s="222"/>
      <c r="H113" s="222"/>
      <c r="I113" s="222"/>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row>
    <row r="114" spans="1:65" x14ac:dyDescent="0.2">
      <c r="A114" s="4"/>
      <c r="B114" s="222"/>
      <c r="C114" s="222"/>
      <c r="D114" s="222"/>
      <c r="E114" s="222"/>
      <c r="F114" s="222"/>
      <c r="G114" s="222"/>
      <c r="H114" s="222"/>
      <c r="I114" s="222"/>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row>
    <row r="115" spans="1:65" x14ac:dyDescent="0.2">
      <c r="A115" s="4"/>
      <c r="B115" s="222"/>
      <c r="C115" s="222"/>
      <c r="D115" s="222"/>
      <c r="E115" s="222"/>
      <c r="F115" s="222"/>
      <c r="G115" s="222"/>
      <c r="H115" s="222"/>
      <c r="I115" s="222"/>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row>
    <row r="116" spans="1:65" x14ac:dyDescent="0.2">
      <c r="A116" s="4"/>
      <c r="B116" s="222"/>
      <c r="C116" s="222"/>
      <c r="D116" s="222"/>
      <c r="E116" s="222"/>
      <c r="F116" s="222"/>
      <c r="G116" s="222"/>
      <c r="H116" s="222"/>
      <c r="I116" s="222"/>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row>
    <row r="117" spans="1:65" x14ac:dyDescent="0.2">
      <c r="A117" s="4"/>
      <c r="B117" s="222"/>
      <c r="C117" s="222"/>
      <c r="D117" s="222"/>
      <c r="E117" s="222"/>
      <c r="F117" s="222"/>
      <c r="G117" s="222"/>
      <c r="H117" s="222"/>
      <c r="I117" s="222"/>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row>
    <row r="118" spans="1:65" x14ac:dyDescent="0.2">
      <c r="A118" s="4"/>
      <c r="B118" s="222"/>
      <c r="C118" s="222"/>
      <c r="D118" s="222"/>
      <c r="E118" s="222"/>
      <c r="F118" s="222"/>
      <c r="G118" s="222"/>
      <c r="H118" s="222"/>
      <c r="I118" s="222"/>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row>
    <row r="119" spans="1:65" x14ac:dyDescent="0.2">
      <c r="A119" s="4"/>
      <c r="B119" s="222"/>
      <c r="C119" s="222"/>
      <c r="D119" s="222"/>
      <c r="E119" s="222"/>
      <c r="F119" s="222"/>
      <c r="G119" s="222"/>
      <c r="H119" s="222"/>
      <c r="I119" s="222"/>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row>
    <row r="120" spans="1:65" x14ac:dyDescent="0.2">
      <c r="A120" s="4"/>
      <c r="B120" s="222"/>
      <c r="C120" s="222"/>
      <c r="D120" s="222"/>
      <c r="E120" s="222"/>
      <c r="F120" s="222"/>
      <c r="G120" s="222"/>
      <c r="H120" s="222"/>
      <c r="I120" s="222"/>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row>
    <row r="121" spans="1:65" x14ac:dyDescent="0.2">
      <c r="A121" s="4"/>
      <c r="B121" s="222"/>
      <c r="C121" s="222"/>
      <c r="D121" s="222"/>
      <c r="E121" s="222"/>
      <c r="F121" s="222"/>
      <c r="G121" s="222"/>
      <c r="H121" s="222"/>
      <c r="I121" s="222"/>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row>
    <row r="122" spans="1:65" x14ac:dyDescent="0.2">
      <c r="A122" s="4"/>
      <c r="B122" s="222"/>
      <c r="C122" s="222"/>
      <c r="D122" s="222"/>
      <c r="E122" s="222"/>
      <c r="F122" s="222"/>
      <c r="G122" s="222"/>
      <c r="H122" s="222"/>
      <c r="I122" s="222"/>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row>
    <row r="123" spans="1:65"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row>
    <row r="124" spans="1:65" ht="19" x14ac:dyDescent="0.25">
      <c r="A124" s="2" t="s">
        <v>88</v>
      </c>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row>
    <row r="125" spans="1:65" x14ac:dyDescent="0.2">
      <c r="A125" s="4"/>
      <c r="B125" s="157" t="s">
        <v>140</v>
      </c>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row>
    <row r="126" spans="1:65"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row>
    <row r="127" spans="1:65" ht="19" x14ac:dyDescent="0.25">
      <c r="A127" s="2" t="s">
        <v>89</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row>
    <row r="128" spans="1:65" x14ac:dyDescent="0.2">
      <c r="A128" s="4"/>
      <c r="B128" s="73" t="s">
        <v>138</v>
      </c>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row>
    <row r="129" spans="1:65"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row>
    <row r="130" spans="1:65"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row>
    <row r="131" spans="1:65"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row>
    <row r="132" spans="1:65"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row>
    <row r="133" spans="1:65"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row>
    <row r="134" spans="1:65"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row>
    <row r="135" spans="1:65"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row>
    <row r="136" spans="1:65"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row>
    <row r="137" spans="1:65"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row>
    <row r="138" spans="1:65"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row>
    <row r="139" spans="1:65"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row>
    <row r="140" spans="1:65"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row>
    <row r="141" spans="1:65"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row>
    <row r="142" spans="1:65"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row>
    <row r="143" spans="1:65"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row>
    <row r="144" spans="1:65"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row>
    <row r="145" spans="1:65"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row>
    <row r="146" spans="1:65"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row>
    <row r="147" spans="1:65"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row>
    <row r="148" spans="1:65"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row>
    <row r="149" spans="1:65"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row>
    <row r="150" spans="1:65"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row>
    <row r="151" spans="1:65"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row>
    <row r="152" spans="1:65"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row>
    <row r="153" spans="1:65"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row>
    <row r="154" spans="1:65"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row>
    <row r="155" spans="1:65"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row>
    <row r="156" spans="1:65"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row>
    <row r="157" spans="1:65"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row>
    <row r="158" spans="1:65"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row>
    <row r="159" spans="1:65"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row>
    <row r="160" spans="1:65"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row>
    <row r="161" spans="1:65"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row>
    <row r="162" spans="1:65"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row>
    <row r="163" spans="1:65"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row>
    <row r="164" spans="1:65"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row>
    <row r="165" spans="1:65"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row>
    <row r="166" spans="1:65"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row>
    <row r="167" spans="1:65"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row>
    <row r="168" spans="1:65"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row>
    <row r="169" spans="1:65"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row>
    <row r="170" spans="1:65"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row>
    <row r="171" spans="1:65"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row>
    <row r="172" spans="1:65"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row>
    <row r="173" spans="1:65"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row>
    <row r="174" spans="1:65"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row>
    <row r="175" spans="1:65"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row>
    <row r="176" spans="1:65"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row>
    <row r="177" spans="1:65"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row>
    <row r="178" spans="1:65"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row>
    <row r="179" spans="1:65"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row>
    <row r="180" spans="1:65"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row>
    <row r="181" spans="1:65"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row>
    <row r="182" spans="1:65"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row>
    <row r="183" spans="1:65"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row>
    <row r="184" spans="1:65"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row>
    <row r="185" spans="1:65"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row>
    <row r="186" spans="1:65"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row>
    <row r="187" spans="1:65"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row>
    <row r="188" spans="1:65"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row>
    <row r="189" spans="1:65"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row>
    <row r="190" spans="1:65"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row>
    <row r="191" spans="1:65"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row>
    <row r="192" spans="1:65"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row>
    <row r="193" spans="1:65"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row>
    <row r="194" spans="1:65"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row>
    <row r="195" spans="1:65"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row>
    <row r="196" spans="1:65"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row>
    <row r="197" spans="1:65"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row>
    <row r="198" spans="1:65" x14ac:dyDescent="0.2">
      <c r="A198" s="4"/>
      <c r="B198" s="4"/>
      <c r="C198" s="4"/>
      <c r="D198" s="4"/>
      <c r="E198" s="4"/>
      <c r="F198" s="4"/>
      <c r="G198" s="4"/>
      <c r="H198" s="4"/>
      <c r="I198" s="4"/>
      <c r="J198" s="4"/>
      <c r="K198" s="4"/>
      <c r="L198" s="4"/>
    </row>
    <row r="199" spans="1:65" x14ac:dyDescent="0.2">
      <c r="A199" s="4"/>
      <c r="B199" s="4"/>
      <c r="C199" s="4"/>
      <c r="D199" s="4"/>
      <c r="E199" s="4"/>
      <c r="F199" s="4"/>
      <c r="G199" s="4"/>
      <c r="H199" s="4"/>
      <c r="I199" s="4"/>
      <c r="J199" s="4"/>
      <c r="K199" s="4"/>
    </row>
    <row r="200" spans="1:65" x14ac:dyDescent="0.2">
      <c r="A200" s="4"/>
      <c r="B200" s="4"/>
      <c r="C200" s="4"/>
      <c r="D200" s="4"/>
      <c r="E200" s="4"/>
      <c r="F200" s="4"/>
      <c r="G200" s="4"/>
      <c r="H200" s="4"/>
      <c r="I200" s="4"/>
      <c r="J200" s="4"/>
      <c r="K200" s="4"/>
    </row>
    <row r="201" spans="1:65" x14ac:dyDescent="0.2">
      <c r="A201" s="4"/>
      <c r="B201" s="4"/>
      <c r="C201" s="4"/>
      <c r="D201" s="4"/>
      <c r="E201" s="4"/>
      <c r="F201" s="4"/>
      <c r="G201" s="4"/>
      <c r="H201" s="4"/>
      <c r="I201" s="4"/>
      <c r="J201" s="4"/>
      <c r="K201" s="4"/>
    </row>
    <row r="202" spans="1:65" x14ac:dyDescent="0.2">
      <c r="A202" s="4"/>
      <c r="B202" s="4"/>
      <c r="C202" s="4"/>
      <c r="D202" s="4"/>
      <c r="E202" s="4"/>
      <c r="F202" s="4"/>
      <c r="G202" s="4"/>
      <c r="H202" s="4"/>
      <c r="I202" s="4"/>
      <c r="J202" s="4"/>
      <c r="K202" s="4"/>
    </row>
    <row r="203" spans="1:65" x14ac:dyDescent="0.2">
      <c r="A203" s="4"/>
      <c r="B203" s="4"/>
      <c r="C203" s="4"/>
      <c r="D203" s="4"/>
      <c r="E203" s="4"/>
      <c r="F203" s="4"/>
      <c r="G203" s="4"/>
      <c r="H203" s="4"/>
      <c r="I203" s="4"/>
      <c r="J203" s="4"/>
      <c r="K203" s="4"/>
    </row>
  </sheetData>
  <mergeCells count="11">
    <mergeCell ref="B69:I70"/>
    <mergeCell ref="C7:G7"/>
    <mergeCell ref="G8:G9"/>
    <mergeCell ref="C8:C9"/>
    <mergeCell ref="B59:I60"/>
    <mergeCell ref="B45:I46"/>
    <mergeCell ref="B103:I105"/>
    <mergeCell ref="B112:I122"/>
    <mergeCell ref="D76:D77"/>
    <mergeCell ref="B99:I100"/>
    <mergeCell ref="B83:I8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M204"/>
  <sheetViews>
    <sheetView showGridLines="0" zoomScale="120" zoomScaleNormal="120" workbookViewId="0"/>
  </sheetViews>
  <sheetFormatPr baseColWidth="10" defaultColWidth="10.83203125" defaultRowHeight="16" x14ac:dyDescent="0.2"/>
  <cols>
    <col min="1" max="11" width="10.83203125" style="73" customWidth="1"/>
    <col min="12" max="16384" width="10.83203125" style="73"/>
  </cols>
  <sheetData>
    <row r="1" spans="1:10" ht="19" x14ac:dyDescent="0.25">
      <c r="A1" s="1" t="s">
        <v>141</v>
      </c>
      <c r="B1" s="80"/>
      <c r="C1" s="80"/>
      <c r="D1" s="80"/>
      <c r="E1" s="80"/>
      <c r="F1" s="80"/>
      <c r="G1" s="80"/>
      <c r="H1" s="80"/>
      <c r="I1" s="80"/>
      <c r="J1" s="81"/>
    </row>
    <row r="2" spans="1:10" x14ac:dyDescent="0.2">
      <c r="A2" s="82"/>
      <c r="B2" s="80"/>
      <c r="C2" s="80"/>
      <c r="D2" s="80"/>
      <c r="E2" s="80"/>
      <c r="F2" s="80"/>
      <c r="G2" s="80"/>
      <c r="H2" s="80"/>
      <c r="I2" s="80"/>
      <c r="J2" s="81"/>
    </row>
    <row r="3" spans="1:10" x14ac:dyDescent="0.2">
      <c r="A3" s="82"/>
      <c r="B3" s="80" t="s">
        <v>11</v>
      </c>
      <c r="C3" s="80"/>
      <c r="D3" s="80"/>
      <c r="E3" s="80"/>
      <c r="F3" s="80"/>
      <c r="G3" s="80"/>
      <c r="H3" s="80"/>
      <c r="I3" s="80"/>
      <c r="J3" s="81"/>
    </row>
    <row r="4" spans="1:10" x14ac:dyDescent="0.2">
      <c r="A4" s="82"/>
      <c r="B4" s="80"/>
      <c r="C4" s="80"/>
      <c r="D4" s="80"/>
      <c r="E4" s="80"/>
      <c r="F4" s="80"/>
      <c r="G4" s="80"/>
      <c r="H4" s="80"/>
      <c r="I4" s="80"/>
      <c r="J4" s="81"/>
    </row>
    <row r="5" spans="1:10" x14ac:dyDescent="0.2">
      <c r="A5" s="82"/>
      <c r="B5" s="80"/>
      <c r="C5" s="204" t="s">
        <v>72</v>
      </c>
      <c r="D5" s="205"/>
      <c r="E5" s="205"/>
      <c r="F5" s="205"/>
      <c r="G5" s="206"/>
      <c r="H5" s="80"/>
      <c r="I5" s="80"/>
      <c r="J5" s="81"/>
    </row>
    <row r="6" spans="1:10" x14ac:dyDescent="0.2">
      <c r="A6" s="82"/>
      <c r="B6" s="80"/>
      <c r="C6" s="232" t="s">
        <v>4</v>
      </c>
      <c r="D6" s="230" t="s">
        <v>20</v>
      </c>
      <c r="E6" s="228" t="s">
        <v>21</v>
      </c>
      <c r="F6" s="228" t="s">
        <v>22</v>
      </c>
      <c r="G6" s="226" t="s">
        <v>23</v>
      </c>
      <c r="H6" s="80"/>
      <c r="I6" s="80"/>
      <c r="J6" s="81"/>
    </row>
    <row r="7" spans="1:10" x14ac:dyDescent="0.2">
      <c r="A7" s="82"/>
      <c r="B7" s="80"/>
      <c r="C7" s="233"/>
      <c r="D7" s="231"/>
      <c r="E7" s="229"/>
      <c r="F7" s="229"/>
      <c r="G7" s="227"/>
      <c r="H7" s="80"/>
      <c r="I7" s="80"/>
      <c r="J7" s="81"/>
    </row>
    <row r="8" spans="1:10" x14ac:dyDescent="0.2">
      <c r="A8" s="82"/>
      <c r="B8" s="80"/>
      <c r="C8" s="22">
        <v>2020</v>
      </c>
      <c r="D8" s="59">
        <v>2.5</v>
      </c>
      <c r="E8" s="60">
        <v>1.4</v>
      </c>
      <c r="F8" s="60">
        <v>1.26</v>
      </c>
      <c r="G8" s="61">
        <v>1.08</v>
      </c>
      <c r="H8" s="80"/>
      <c r="I8" s="80"/>
      <c r="J8" s="81"/>
    </row>
    <row r="9" spans="1:10" x14ac:dyDescent="0.2">
      <c r="A9" s="82"/>
      <c r="B9" s="80"/>
      <c r="C9" s="24">
        <v>2021</v>
      </c>
      <c r="D9" s="62">
        <v>2.1</v>
      </c>
      <c r="E9" s="63">
        <v>1.6</v>
      </c>
      <c r="F9" s="63">
        <v>1.34</v>
      </c>
      <c r="G9" s="64"/>
      <c r="H9" s="80"/>
      <c r="I9" s="80"/>
      <c r="J9" s="81"/>
    </row>
    <row r="10" spans="1:10" x14ac:dyDescent="0.2">
      <c r="A10" s="82"/>
      <c r="B10" s="80"/>
      <c r="C10" s="24">
        <v>2022</v>
      </c>
      <c r="D10" s="62">
        <v>6.3</v>
      </c>
      <c r="E10" s="63">
        <v>1.52</v>
      </c>
      <c r="F10" s="63"/>
      <c r="G10" s="64"/>
      <c r="H10" s="80"/>
      <c r="I10" s="80"/>
      <c r="J10" s="81"/>
    </row>
    <row r="11" spans="1:10" x14ac:dyDescent="0.2">
      <c r="A11" s="82"/>
      <c r="B11" s="80"/>
      <c r="C11" s="23">
        <v>2023</v>
      </c>
      <c r="D11" s="65">
        <v>4.2</v>
      </c>
      <c r="E11" s="66"/>
      <c r="F11" s="66"/>
      <c r="G11" s="67"/>
      <c r="H11" s="80"/>
      <c r="I11" s="80"/>
      <c r="J11" s="81"/>
    </row>
    <row r="12" spans="1:10" x14ac:dyDescent="0.2">
      <c r="A12" s="82"/>
      <c r="B12" s="80"/>
      <c r="C12" s="80"/>
      <c r="D12" s="80"/>
      <c r="E12" s="80"/>
      <c r="F12" s="80"/>
      <c r="G12" s="80"/>
      <c r="H12" s="80"/>
      <c r="I12" s="80"/>
      <c r="J12" s="81"/>
    </row>
    <row r="13" spans="1:10" x14ac:dyDescent="0.2">
      <c r="A13" s="82"/>
      <c r="B13" s="191" t="s">
        <v>119</v>
      </c>
      <c r="C13" s="80"/>
      <c r="D13" s="80"/>
      <c r="E13" s="80"/>
      <c r="F13" s="80"/>
      <c r="G13" s="80"/>
      <c r="H13" s="80"/>
      <c r="I13" s="80"/>
      <c r="J13" s="81"/>
    </row>
    <row r="14" spans="1:10" x14ac:dyDescent="0.2">
      <c r="A14" s="82"/>
      <c r="B14" s="80"/>
      <c r="C14" s="80"/>
      <c r="D14" s="80"/>
      <c r="E14" s="80"/>
      <c r="F14" s="80"/>
      <c r="G14" s="80"/>
      <c r="H14" s="80"/>
      <c r="I14" s="80"/>
      <c r="J14" s="81"/>
    </row>
    <row r="15" spans="1:10" x14ac:dyDescent="0.2">
      <c r="A15" s="82"/>
      <c r="B15" s="80"/>
      <c r="C15" s="80"/>
      <c r="D15" s="80"/>
      <c r="E15" s="80"/>
      <c r="F15" s="80"/>
      <c r="G15" s="80"/>
      <c r="H15" s="80"/>
      <c r="I15" s="80"/>
      <c r="J15" s="81"/>
    </row>
    <row r="16" spans="1:10" x14ac:dyDescent="0.2">
      <c r="A16" s="82"/>
      <c r="B16" s="80" t="s">
        <v>73</v>
      </c>
      <c r="C16" s="80"/>
      <c r="D16" s="80"/>
      <c r="E16" s="80"/>
      <c r="F16" s="80"/>
      <c r="G16" s="80"/>
      <c r="H16" s="80"/>
      <c r="I16" s="80"/>
      <c r="J16" s="81"/>
    </row>
    <row r="17" spans="1:12" x14ac:dyDescent="0.2">
      <c r="A17" s="82"/>
      <c r="B17" s="80" t="s">
        <v>74</v>
      </c>
      <c r="C17" s="80"/>
      <c r="D17" s="80"/>
      <c r="E17" s="80"/>
      <c r="F17" s="80"/>
      <c r="G17" s="80"/>
      <c r="H17" s="80"/>
      <c r="I17" s="80"/>
      <c r="J17" s="81"/>
    </row>
    <row r="18" spans="1:12" ht="17" thickBot="1" x14ac:dyDescent="0.25">
      <c r="A18" s="85"/>
      <c r="B18" s="86"/>
      <c r="C18" s="87"/>
      <c r="D18" s="87"/>
      <c r="E18" s="87"/>
      <c r="F18" s="86"/>
      <c r="G18" s="86"/>
      <c r="H18" s="86"/>
      <c r="I18" s="86"/>
      <c r="J18" s="88"/>
    </row>
    <row r="20" spans="1:12" ht="19" x14ac:dyDescent="0.25">
      <c r="A20" s="2" t="s">
        <v>2</v>
      </c>
    </row>
    <row r="21" spans="1:12" x14ac:dyDescent="0.2">
      <c r="A21" s="43" t="s">
        <v>120</v>
      </c>
      <c r="B21" s="11" t="s">
        <v>86</v>
      </c>
      <c r="C21" s="160"/>
      <c r="D21" s="157"/>
      <c r="E21" s="157"/>
      <c r="F21" s="157"/>
      <c r="G21" s="157"/>
      <c r="H21" s="157"/>
      <c r="I21" s="157"/>
      <c r="L21" s="4"/>
    </row>
    <row r="22" spans="1:12" x14ac:dyDescent="0.2">
      <c r="A22" s="43"/>
      <c r="B22" s="157"/>
      <c r="C22" s="157"/>
      <c r="D22" s="157"/>
      <c r="E22" s="157"/>
      <c r="F22" s="157"/>
      <c r="G22" s="157"/>
      <c r="H22" s="157"/>
      <c r="I22" s="157"/>
      <c r="L22" s="4"/>
    </row>
    <row r="23" spans="1:12" ht="16" customHeight="1" x14ac:dyDescent="0.2">
      <c r="A23" s="43" t="s">
        <v>121</v>
      </c>
      <c r="B23" s="161" t="s">
        <v>214</v>
      </c>
      <c r="C23" s="161"/>
      <c r="D23" s="161"/>
      <c r="E23" s="161"/>
      <c r="F23" s="161"/>
      <c r="G23" s="161"/>
      <c r="H23" s="161"/>
      <c r="I23" s="161"/>
      <c r="L23" s="4"/>
    </row>
    <row r="24" spans="1:12" x14ac:dyDescent="0.2">
      <c r="A24" s="43"/>
      <c r="B24" s="161"/>
      <c r="C24" s="161"/>
      <c r="D24" s="161"/>
      <c r="E24" s="161"/>
      <c r="F24" s="161"/>
      <c r="G24" s="161"/>
      <c r="H24" s="161"/>
      <c r="I24" s="161"/>
      <c r="L24" s="4"/>
    </row>
    <row r="25" spans="1:12" ht="16" customHeight="1" x14ac:dyDescent="0.2">
      <c r="A25" s="43"/>
      <c r="B25" s="161"/>
      <c r="C25" s="161"/>
      <c r="D25" s="161"/>
      <c r="E25" s="161"/>
      <c r="G25" s="161"/>
      <c r="H25" s="161"/>
      <c r="I25" s="161"/>
      <c r="L25" s="4"/>
    </row>
    <row r="26" spans="1:12" x14ac:dyDescent="0.2">
      <c r="A26" s="43"/>
      <c r="B26" s="161"/>
      <c r="C26" s="161"/>
      <c r="D26" s="161"/>
      <c r="E26" s="161"/>
      <c r="F26" s="161"/>
      <c r="G26" s="161"/>
      <c r="H26" s="161"/>
      <c r="I26" s="161"/>
      <c r="L26" s="4"/>
    </row>
    <row r="27" spans="1:12" x14ac:dyDescent="0.2">
      <c r="A27" s="43"/>
      <c r="B27" s="161"/>
      <c r="C27" s="161"/>
      <c r="D27" s="161"/>
      <c r="E27" s="161"/>
      <c r="F27" s="161"/>
      <c r="G27" s="161"/>
      <c r="H27" s="161"/>
      <c r="I27" s="161"/>
      <c r="L27" s="4"/>
    </row>
    <row r="28" spans="1:12" x14ac:dyDescent="0.2">
      <c r="A28" s="43"/>
      <c r="B28" s="73" t="s">
        <v>75</v>
      </c>
      <c r="F28" s="73" t="s">
        <v>76</v>
      </c>
      <c r="I28" s="161"/>
      <c r="L28" s="4"/>
    </row>
    <row r="29" spans="1:12" x14ac:dyDescent="0.2">
      <c r="A29" s="43"/>
      <c r="I29" s="157"/>
      <c r="L29" s="4"/>
    </row>
    <row r="30" spans="1:12" ht="20" x14ac:dyDescent="0.2">
      <c r="A30" s="43"/>
      <c r="B30" s="8" t="s">
        <v>77</v>
      </c>
      <c r="C30" s="16" t="s">
        <v>78</v>
      </c>
      <c r="D30" s="8" t="s">
        <v>79</v>
      </c>
      <c r="F30" s="8" t="s">
        <v>77</v>
      </c>
      <c r="G30" s="16" t="s">
        <v>80</v>
      </c>
      <c r="H30" s="8" t="s">
        <v>79</v>
      </c>
      <c r="I30" s="157"/>
      <c r="L30" s="4"/>
    </row>
    <row r="31" spans="1:12" x14ac:dyDescent="0.2">
      <c r="A31" s="43"/>
      <c r="B31" s="13">
        <f t="shared" ref="B31:C33" si="0">RANK(D8,D$8:D$10,1)</f>
        <v>2</v>
      </c>
      <c r="C31" s="17">
        <f t="shared" si="0"/>
        <v>1</v>
      </c>
      <c r="D31" s="13">
        <f>(B31-C31)^2</f>
        <v>1</v>
      </c>
      <c r="F31" s="13">
        <f>RANK(E8,E$8:E$9,1)</f>
        <v>1</v>
      </c>
      <c r="G31" s="17">
        <f>RANK(F8,F$8:F$9,1)</f>
        <v>1</v>
      </c>
      <c r="H31" s="13">
        <f t="shared" ref="H31:H32" si="1">(F31-G31)^2</f>
        <v>0</v>
      </c>
      <c r="I31" s="157"/>
      <c r="L31" s="4"/>
    </row>
    <row r="32" spans="1:12" x14ac:dyDescent="0.2">
      <c r="A32" s="43"/>
      <c r="B32" s="13">
        <f t="shared" si="0"/>
        <v>1</v>
      </c>
      <c r="C32" s="17">
        <f t="shared" si="0"/>
        <v>3</v>
      </c>
      <c r="D32" s="13">
        <f t="shared" ref="D32:D33" si="2">(B32-C32)^2</f>
        <v>4</v>
      </c>
      <c r="F32" s="8">
        <f>RANK(E9,E$8:E$9,1)</f>
        <v>2</v>
      </c>
      <c r="G32" s="16">
        <f>RANK(F9,F$8:F$9,1)</f>
        <v>2</v>
      </c>
      <c r="H32" s="8">
        <f t="shared" si="1"/>
        <v>0</v>
      </c>
      <c r="I32" s="157"/>
      <c r="L32" s="4"/>
    </row>
    <row r="33" spans="1:12" x14ac:dyDescent="0.2">
      <c r="A33" s="43"/>
      <c r="B33" s="8">
        <f t="shared" si="0"/>
        <v>3</v>
      </c>
      <c r="C33" s="16">
        <f t="shared" si="0"/>
        <v>2</v>
      </c>
      <c r="D33" s="8">
        <f t="shared" si="2"/>
        <v>1</v>
      </c>
      <c r="F33" s="13"/>
      <c r="G33" s="18"/>
      <c r="H33" s="13">
        <f>SUM(H31:H32)</f>
        <v>0</v>
      </c>
      <c r="I33" s="157"/>
      <c r="L33" s="4"/>
    </row>
    <row r="34" spans="1:12" x14ac:dyDescent="0.2">
      <c r="A34" s="43"/>
      <c r="B34" s="13"/>
      <c r="C34" s="18"/>
      <c r="D34" s="13">
        <f>SUM(D31:D33)</f>
        <v>6</v>
      </c>
      <c r="I34" s="157"/>
      <c r="L34" s="4"/>
    </row>
    <row r="35" spans="1:12" ht="17" x14ac:dyDescent="0.2">
      <c r="A35" s="43"/>
      <c r="B35" s="190" t="s">
        <v>260</v>
      </c>
      <c r="C35" s="13"/>
      <c r="D35" s="13"/>
      <c r="I35" s="157"/>
      <c r="L35" s="4"/>
    </row>
    <row r="36" spans="1:12" x14ac:dyDescent="0.2">
      <c r="A36" s="43"/>
      <c r="B36" s="222" t="s">
        <v>244</v>
      </c>
      <c r="C36" s="222"/>
      <c r="D36" s="222"/>
      <c r="E36" s="222"/>
      <c r="F36" s="222"/>
      <c r="G36" s="222"/>
      <c r="H36" s="222"/>
      <c r="I36" s="222"/>
      <c r="L36" s="4"/>
    </row>
    <row r="37" spans="1:12" x14ac:dyDescent="0.2">
      <c r="A37" s="43"/>
      <c r="B37" s="222"/>
      <c r="C37" s="222"/>
      <c r="D37" s="222"/>
      <c r="E37" s="222"/>
      <c r="F37" s="222"/>
      <c r="G37" s="222"/>
      <c r="H37" s="222"/>
      <c r="I37" s="222"/>
      <c r="L37" s="4"/>
    </row>
    <row r="38" spans="1:12" x14ac:dyDescent="0.2">
      <c r="A38" s="43"/>
      <c r="B38" s="222"/>
      <c r="C38" s="222"/>
      <c r="D38" s="222"/>
      <c r="E38" s="222"/>
      <c r="F38" s="222"/>
      <c r="G38" s="222"/>
      <c r="H38" s="222"/>
      <c r="I38" s="222"/>
      <c r="L38" s="4"/>
    </row>
    <row r="39" spans="1:12" x14ac:dyDescent="0.2">
      <c r="A39" s="43"/>
      <c r="B39" s="157"/>
      <c r="C39" s="157"/>
      <c r="D39" s="157"/>
      <c r="E39" s="157"/>
      <c r="F39" s="157"/>
      <c r="G39" s="157"/>
      <c r="H39" s="157"/>
      <c r="I39" s="157"/>
      <c r="L39" s="4"/>
    </row>
    <row r="40" spans="1:12" ht="18" x14ac:dyDescent="0.25">
      <c r="A40" s="43" t="s">
        <v>122</v>
      </c>
      <c r="B40" s="11" t="s">
        <v>215</v>
      </c>
      <c r="C40" s="160"/>
      <c r="D40" s="157"/>
      <c r="E40" s="157"/>
      <c r="F40" s="157"/>
      <c r="G40" s="157"/>
      <c r="H40" s="157"/>
      <c r="I40" s="157"/>
      <c r="L40" s="4"/>
    </row>
    <row r="41" spans="1:12" x14ac:dyDescent="0.2">
      <c r="A41" s="43"/>
      <c r="B41" s="157"/>
      <c r="C41" s="157"/>
      <c r="D41" s="157"/>
      <c r="E41" s="157"/>
      <c r="F41" s="157"/>
      <c r="G41" s="157"/>
      <c r="H41" s="157"/>
      <c r="I41" s="157"/>
      <c r="L41" s="4"/>
    </row>
    <row r="42" spans="1:12" x14ac:dyDescent="0.2">
      <c r="A42" s="43"/>
      <c r="B42" s="157"/>
      <c r="C42" s="157"/>
      <c r="D42" s="157"/>
      <c r="E42" s="157"/>
      <c r="F42" s="157"/>
      <c r="G42" s="157"/>
      <c r="H42" s="157"/>
      <c r="I42" s="157"/>
      <c r="L42" s="4"/>
    </row>
    <row r="43" spans="1:12" x14ac:dyDescent="0.2">
      <c r="A43" s="43"/>
      <c r="B43" s="157"/>
      <c r="C43" s="157"/>
      <c r="D43" s="157"/>
      <c r="E43" s="157"/>
      <c r="F43" s="157"/>
      <c r="G43" s="157"/>
      <c r="H43" s="157"/>
      <c r="I43" s="157"/>
      <c r="L43" s="4"/>
    </row>
    <row r="44" spans="1:12" x14ac:dyDescent="0.2">
      <c r="A44" s="43"/>
      <c r="B44" s="157"/>
      <c r="C44" s="157"/>
      <c r="D44" s="157"/>
      <c r="E44" s="157"/>
      <c r="F44" s="157"/>
      <c r="G44" s="157"/>
      <c r="H44" s="157"/>
      <c r="I44" s="157"/>
      <c r="L44" s="4"/>
    </row>
    <row r="45" spans="1:12" x14ac:dyDescent="0.2">
      <c r="A45" s="43"/>
      <c r="B45" s="157"/>
      <c r="C45" s="157"/>
      <c r="D45" s="157"/>
      <c r="E45" s="157"/>
      <c r="F45" s="157"/>
      <c r="G45" s="157"/>
      <c r="H45" s="157"/>
      <c r="I45" s="157"/>
      <c r="L45" s="4"/>
    </row>
    <row r="46" spans="1:12" ht="18" x14ac:dyDescent="0.25">
      <c r="A46" s="43"/>
      <c r="B46" s="157"/>
      <c r="C46" s="90" t="s">
        <v>45</v>
      </c>
      <c r="D46" s="91" t="s">
        <v>81</v>
      </c>
      <c r="E46" s="192" t="s">
        <v>245</v>
      </c>
      <c r="F46" s="179" t="s">
        <v>246</v>
      </c>
      <c r="G46" s="91" t="s">
        <v>82</v>
      </c>
      <c r="H46" s="157"/>
      <c r="I46" s="157"/>
      <c r="L46" s="4"/>
    </row>
    <row r="47" spans="1:12" x14ac:dyDescent="0.2">
      <c r="A47" s="43"/>
      <c r="B47" s="157"/>
      <c r="C47" s="79">
        <v>2</v>
      </c>
      <c r="D47" s="74">
        <v>3</v>
      </c>
      <c r="E47" s="79">
        <f>D34</f>
        <v>6</v>
      </c>
      <c r="F47" s="74">
        <f>1-E47/(D47*(D47^2-1)/6)</f>
        <v>-0.5</v>
      </c>
      <c r="G47" s="74">
        <v>2</v>
      </c>
      <c r="H47" s="157"/>
      <c r="I47" s="157"/>
      <c r="L47" s="4"/>
    </row>
    <row r="48" spans="1:12" x14ac:dyDescent="0.2">
      <c r="A48" s="43"/>
      <c r="B48" s="157"/>
      <c r="C48" s="79">
        <v>3</v>
      </c>
      <c r="D48" s="74">
        <v>2</v>
      </c>
      <c r="E48" s="79">
        <f>H33</f>
        <v>0</v>
      </c>
      <c r="F48" s="74">
        <f>1-E48/(D48*(D48^2-1)/6)</f>
        <v>1</v>
      </c>
      <c r="G48" s="74">
        <v>1</v>
      </c>
      <c r="H48" s="157"/>
      <c r="I48" s="157"/>
      <c r="L48" s="4"/>
    </row>
    <row r="49" spans="1:12" x14ac:dyDescent="0.2">
      <c r="A49" s="43"/>
      <c r="B49" s="157"/>
      <c r="C49" s="157"/>
      <c r="D49" s="157"/>
      <c r="E49" s="157"/>
      <c r="F49" s="157"/>
      <c r="G49" s="157"/>
      <c r="H49" s="157"/>
      <c r="I49" s="157"/>
      <c r="L49" s="4"/>
    </row>
    <row r="50" spans="1:12" x14ac:dyDescent="0.2">
      <c r="A50" s="43" t="s">
        <v>125</v>
      </c>
      <c r="B50" s="203" t="s">
        <v>216</v>
      </c>
      <c r="C50" s="203"/>
      <c r="D50" s="203"/>
      <c r="E50" s="203"/>
      <c r="F50" s="203"/>
      <c r="G50" s="203"/>
      <c r="H50" s="203"/>
      <c r="I50" s="203"/>
      <c r="L50" s="4"/>
    </row>
    <row r="51" spans="1:12" x14ac:dyDescent="0.2">
      <c r="A51" s="43"/>
      <c r="B51" s="157"/>
      <c r="C51" s="157"/>
      <c r="D51" s="157"/>
      <c r="E51" s="157"/>
      <c r="F51" s="157"/>
      <c r="G51" s="157"/>
      <c r="H51" s="157"/>
      <c r="I51" s="157"/>
      <c r="L51" s="4"/>
    </row>
    <row r="52" spans="1:12" x14ac:dyDescent="0.2">
      <c r="A52" s="43"/>
      <c r="B52" s="157"/>
      <c r="C52" s="157"/>
      <c r="D52" s="157"/>
      <c r="G52" s="157"/>
      <c r="H52" s="157"/>
      <c r="I52" s="157"/>
      <c r="L52" s="4"/>
    </row>
    <row r="53" spans="1:12" x14ac:dyDescent="0.2">
      <c r="A53" s="43"/>
      <c r="B53" s="157"/>
      <c r="C53" s="157"/>
      <c r="D53" s="157"/>
      <c r="E53" s="157"/>
      <c r="F53" s="157"/>
      <c r="G53" s="157"/>
      <c r="H53" s="157"/>
      <c r="I53" s="157"/>
      <c r="L53" s="4"/>
    </row>
    <row r="54" spans="1:12" ht="17" thickBot="1" x14ac:dyDescent="0.25">
      <c r="A54" s="43"/>
      <c r="B54" s="157"/>
      <c r="C54" s="157"/>
      <c r="D54" s="157"/>
      <c r="E54" s="157"/>
      <c r="F54" s="157"/>
      <c r="G54" s="157"/>
      <c r="H54" s="157"/>
      <c r="I54" s="157"/>
      <c r="L54" s="4"/>
    </row>
    <row r="55" spans="1:12" ht="17" thickBot="1" x14ac:dyDescent="0.25">
      <c r="A55" s="43"/>
      <c r="B55" s="157"/>
      <c r="C55" s="168" t="s">
        <v>83</v>
      </c>
      <c r="D55" s="76">
        <f>SUMPRODUCT(F47:F48,G47:G48)/SUM(G47:G48)</f>
        <v>0</v>
      </c>
      <c r="E55" s="157"/>
      <c r="F55" s="157"/>
      <c r="G55" s="157"/>
      <c r="H55" s="157"/>
      <c r="I55" s="157"/>
      <c r="L55" s="4"/>
    </row>
    <row r="56" spans="1:12" x14ac:dyDescent="0.2">
      <c r="A56" s="43"/>
      <c r="B56" s="157"/>
      <c r="C56" s="157"/>
      <c r="D56" s="157"/>
      <c r="G56" s="157"/>
      <c r="H56" s="157"/>
      <c r="I56" s="157"/>
      <c r="L56" s="4"/>
    </row>
    <row r="57" spans="1:12" x14ac:dyDescent="0.2">
      <c r="A57" s="43"/>
      <c r="B57" s="11" t="s">
        <v>58</v>
      </c>
      <c r="C57" s="157"/>
      <c r="D57" s="157"/>
      <c r="E57" s="157"/>
      <c r="F57" s="157"/>
      <c r="G57" s="157"/>
      <c r="H57" s="157"/>
      <c r="I57" s="157"/>
      <c r="L57" s="4"/>
    </row>
    <row r="58" spans="1:12" ht="19" customHeight="1" x14ac:dyDescent="0.2">
      <c r="A58" s="43"/>
      <c r="B58" s="222" t="s">
        <v>247</v>
      </c>
      <c r="C58" s="222"/>
      <c r="D58" s="222"/>
      <c r="E58" s="222"/>
      <c r="F58" s="222"/>
      <c r="G58" s="222"/>
      <c r="H58" s="222"/>
      <c r="I58" s="222"/>
      <c r="L58" s="4"/>
    </row>
    <row r="59" spans="1:12" x14ac:dyDescent="0.2">
      <c r="A59" s="43"/>
      <c r="B59" s="222"/>
      <c r="C59" s="222"/>
      <c r="D59" s="222"/>
      <c r="E59" s="222"/>
      <c r="F59" s="222"/>
      <c r="G59" s="222"/>
      <c r="H59" s="222"/>
      <c r="I59" s="222"/>
      <c r="L59" s="4"/>
    </row>
    <row r="60" spans="1:12" x14ac:dyDescent="0.2">
      <c r="A60" s="43"/>
      <c r="B60" s="157"/>
      <c r="C60" s="157"/>
      <c r="D60" s="157"/>
      <c r="E60" s="157"/>
      <c r="F60" s="157"/>
      <c r="G60" s="157"/>
      <c r="H60" s="157"/>
      <c r="I60" s="157"/>
      <c r="L60" s="4"/>
    </row>
    <row r="61" spans="1:12" x14ac:dyDescent="0.2">
      <c r="A61" s="43" t="s">
        <v>124</v>
      </c>
      <c r="B61" s="11" t="s">
        <v>87</v>
      </c>
      <c r="C61" s="160"/>
      <c r="D61" s="157"/>
      <c r="E61" s="157"/>
      <c r="F61" s="157"/>
      <c r="G61" s="157"/>
      <c r="H61" s="157"/>
      <c r="I61" s="157"/>
      <c r="L61" s="4"/>
    </row>
    <row r="62" spans="1:12" x14ac:dyDescent="0.2">
      <c r="A62" s="43"/>
      <c r="B62" s="157"/>
      <c r="C62" s="157"/>
      <c r="D62" s="157"/>
      <c r="E62" s="157"/>
      <c r="F62" s="157"/>
      <c r="G62" s="157"/>
      <c r="H62" s="157"/>
      <c r="I62" s="157"/>
      <c r="L62" s="4"/>
    </row>
    <row r="63" spans="1:12" x14ac:dyDescent="0.2">
      <c r="A63" s="43"/>
      <c r="B63" s="157"/>
      <c r="C63" s="157"/>
      <c r="D63" s="157"/>
      <c r="E63" s="157"/>
      <c r="F63" s="167" t="s">
        <v>251</v>
      </c>
      <c r="G63" s="74">
        <f>COUNT(C8:C11)+1</f>
        <v>5</v>
      </c>
      <c r="H63" s="157"/>
      <c r="I63" s="157"/>
      <c r="L63" s="4"/>
    </row>
    <row r="64" spans="1:12" x14ac:dyDescent="0.2">
      <c r="A64" s="43"/>
      <c r="B64" s="157"/>
      <c r="C64" s="157"/>
      <c r="D64" s="157"/>
      <c r="E64" s="157"/>
      <c r="F64" s="74" t="s">
        <v>84</v>
      </c>
      <c r="G64" s="74">
        <v>0</v>
      </c>
      <c r="H64" s="157"/>
      <c r="I64" s="157"/>
      <c r="L64" s="4"/>
    </row>
    <row r="65" spans="1:14" x14ac:dyDescent="0.2">
      <c r="A65" s="43"/>
      <c r="B65" s="157"/>
      <c r="C65" s="157"/>
      <c r="D65" s="157"/>
      <c r="E65" s="157"/>
      <c r="F65" s="74" t="s">
        <v>85</v>
      </c>
      <c r="G65" s="195">
        <f>1/((G63-2)*(G63-3)/2)</f>
        <v>0.33333333333333331</v>
      </c>
      <c r="H65" s="157"/>
      <c r="I65" s="157"/>
      <c r="L65" s="4"/>
    </row>
    <row r="66" spans="1:14" ht="17" thickBot="1" x14ac:dyDescent="0.25">
      <c r="A66" s="43"/>
      <c r="B66" s="157"/>
      <c r="C66" s="157"/>
      <c r="D66" s="157"/>
      <c r="E66" s="157"/>
      <c r="F66" s="157"/>
      <c r="G66" s="157"/>
      <c r="H66" s="157"/>
      <c r="I66" s="157"/>
      <c r="L66" s="4"/>
    </row>
    <row r="67" spans="1:14" x14ac:dyDescent="0.2">
      <c r="A67" s="43"/>
      <c r="B67" s="157"/>
      <c r="C67" s="157"/>
      <c r="D67" s="157"/>
      <c r="E67" s="157"/>
      <c r="F67" s="193" t="s">
        <v>249</v>
      </c>
      <c r="G67" s="145">
        <f>$G$64+0.67*SQRT($G$65)</f>
        <v>0.38682468035704926</v>
      </c>
      <c r="H67" s="157"/>
      <c r="I67" s="157"/>
      <c r="L67" s="4"/>
    </row>
    <row r="68" spans="1:14" ht="17" thickBot="1" x14ac:dyDescent="0.25">
      <c r="A68" s="43"/>
      <c r="B68" s="157"/>
      <c r="C68" s="157"/>
      <c r="D68" s="157"/>
      <c r="E68" s="157"/>
      <c r="F68" s="194" t="s">
        <v>250</v>
      </c>
      <c r="G68" s="146">
        <f>$G$64-0.67*SQRT($G$65)</f>
        <v>-0.38682468035704926</v>
      </c>
      <c r="H68" s="157"/>
      <c r="I68" s="157"/>
      <c r="L68" s="4"/>
    </row>
    <row r="69" spans="1:14" x14ac:dyDescent="0.2">
      <c r="A69" s="43"/>
      <c r="B69" s="157"/>
      <c r="E69" s="157"/>
      <c r="F69" s="157"/>
      <c r="G69" s="157"/>
      <c r="H69" s="157"/>
      <c r="I69" s="157"/>
      <c r="L69" s="4"/>
    </row>
    <row r="70" spans="1:14" x14ac:dyDescent="0.2">
      <c r="A70" s="43"/>
      <c r="B70" s="157"/>
      <c r="C70" s="157"/>
      <c r="D70" s="157"/>
      <c r="E70" s="157"/>
      <c r="F70" s="157"/>
      <c r="G70" s="157"/>
      <c r="H70" s="157"/>
      <c r="I70" s="157"/>
      <c r="L70" s="4"/>
    </row>
    <row r="71" spans="1:14" x14ac:dyDescent="0.2">
      <c r="A71" s="43" t="s">
        <v>169</v>
      </c>
      <c r="B71" s="203" t="s">
        <v>217</v>
      </c>
      <c r="C71" s="203"/>
      <c r="D71" s="203"/>
      <c r="E71" s="203"/>
      <c r="F71" s="203"/>
      <c r="G71" s="203"/>
      <c r="H71" s="203"/>
      <c r="I71" s="203"/>
      <c r="L71" s="4"/>
    </row>
    <row r="72" spans="1:14" x14ac:dyDescent="0.2">
      <c r="A72" s="43"/>
      <c r="B72" s="203"/>
      <c r="C72" s="203"/>
      <c r="D72" s="203"/>
      <c r="E72" s="203"/>
      <c r="F72" s="203"/>
      <c r="G72" s="203"/>
      <c r="H72" s="203"/>
      <c r="I72" s="203"/>
      <c r="L72" s="4"/>
    </row>
    <row r="73" spans="1:14" x14ac:dyDescent="0.2">
      <c r="A73" s="43"/>
      <c r="B73" s="157"/>
      <c r="C73" s="157"/>
      <c r="D73" s="157"/>
      <c r="E73" s="157"/>
      <c r="F73" s="157"/>
      <c r="G73" s="157"/>
      <c r="H73" s="157"/>
      <c r="I73" s="157"/>
      <c r="L73" s="4"/>
    </row>
    <row r="74" spans="1:14" x14ac:dyDescent="0.2">
      <c r="A74" s="43"/>
      <c r="B74" s="222" t="s">
        <v>218</v>
      </c>
      <c r="C74" s="209"/>
      <c r="D74" s="209"/>
      <c r="E74" s="209"/>
      <c r="F74" s="222" t="s">
        <v>219</v>
      </c>
      <c r="G74" s="222"/>
      <c r="H74" s="222"/>
      <c r="I74" s="222"/>
      <c r="L74" s="4"/>
    </row>
    <row r="75" spans="1:14" x14ac:dyDescent="0.2">
      <c r="A75" s="43"/>
      <c r="B75" s="209"/>
      <c r="C75" s="209"/>
      <c r="D75" s="209"/>
      <c r="E75" s="209"/>
      <c r="F75" s="222"/>
      <c r="G75" s="222"/>
      <c r="H75" s="222"/>
      <c r="I75" s="222"/>
      <c r="L75" s="4"/>
    </row>
    <row r="76" spans="1:14" x14ac:dyDescent="0.2">
      <c r="A76" s="43"/>
      <c r="B76" s="209"/>
      <c r="C76" s="209"/>
      <c r="D76" s="209"/>
      <c r="E76" s="209"/>
      <c r="F76" s="222"/>
      <c r="G76" s="222"/>
      <c r="H76" s="222"/>
      <c r="I76" s="222"/>
      <c r="L76" s="4"/>
    </row>
    <row r="77" spans="1:14" x14ac:dyDescent="0.2">
      <c r="A77" s="43"/>
      <c r="B77" s="157"/>
      <c r="C77" s="157"/>
      <c r="D77" s="157"/>
      <c r="E77" s="157"/>
      <c r="F77" s="157"/>
      <c r="G77" s="157"/>
      <c r="H77" s="157"/>
      <c r="I77" s="157"/>
      <c r="L77" s="4"/>
    </row>
    <row r="78" spans="1:14" ht="19" x14ac:dyDescent="0.25">
      <c r="A78" s="2" t="s">
        <v>30</v>
      </c>
      <c r="M78" s="4"/>
      <c r="N78" s="4"/>
    </row>
    <row r="79" spans="1:14" x14ac:dyDescent="0.2">
      <c r="B79" s="222" t="s">
        <v>220</v>
      </c>
      <c r="C79" s="197"/>
      <c r="D79" s="197"/>
      <c r="E79" s="197"/>
      <c r="F79" s="197"/>
      <c r="G79" s="197"/>
      <c r="H79" s="197"/>
      <c r="I79" s="197"/>
      <c r="L79" s="4"/>
      <c r="M79" s="4"/>
      <c r="N79" s="4"/>
    </row>
    <row r="80" spans="1:14" x14ac:dyDescent="0.2">
      <c r="B80" s="197"/>
      <c r="C80" s="197"/>
      <c r="D80" s="197"/>
      <c r="E80" s="197"/>
      <c r="F80" s="197"/>
      <c r="G80" s="197"/>
      <c r="H80" s="197"/>
      <c r="I80" s="197"/>
      <c r="L80" s="4"/>
      <c r="M80" s="4"/>
      <c r="N80" s="4"/>
    </row>
    <row r="81" spans="1:14" x14ac:dyDescent="0.2">
      <c r="B81" s="197"/>
      <c r="C81" s="197"/>
      <c r="D81" s="197"/>
      <c r="E81" s="197"/>
      <c r="F81" s="197"/>
      <c r="G81" s="197"/>
      <c r="H81" s="197"/>
      <c r="I81" s="197"/>
      <c r="L81" s="4"/>
      <c r="M81" s="4"/>
      <c r="N81" s="4"/>
    </row>
    <row r="82" spans="1:14" x14ac:dyDescent="0.2">
      <c r="B82" s="197"/>
      <c r="C82" s="197"/>
      <c r="D82" s="197"/>
      <c r="E82" s="197"/>
      <c r="F82" s="197"/>
      <c r="G82" s="197"/>
      <c r="H82" s="197"/>
      <c r="I82" s="197"/>
      <c r="L82" s="4"/>
      <c r="M82" s="4"/>
      <c r="N82" s="4"/>
    </row>
    <row r="83" spans="1:14" x14ac:dyDescent="0.2">
      <c r="B83" s="197"/>
      <c r="C83" s="197"/>
      <c r="D83" s="197"/>
      <c r="E83" s="197"/>
      <c r="F83" s="197"/>
      <c r="G83" s="197"/>
      <c r="H83" s="197"/>
      <c r="I83" s="197"/>
      <c r="M83" s="4"/>
      <c r="N83" s="4"/>
    </row>
    <row r="84" spans="1:14" x14ac:dyDescent="0.2">
      <c r="L84" s="4"/>
      <c r="M84" s="4"/>
      <c r="N84" s="4"/>
    </row>
    <row r="85" spans="1:14" ht="19" x14ac:dyDescent="0.25">
      <c r="A85" s="2" t="s">
        <v>161</v>
      </c>
      <c r="L85" s="4"/>
      <c r="M85" s="4"/>
      <c r="N85" s="4"/>
    </row>
    <row r="86" spans="1:14" x14ac:dyDescent="0.2">
      <c r="B86" s="166" t="s">
        <v>248</v>
      </c>
      <c r="L86" s="4"/>
      <c r="M86" s="4"/>
      <c r="N86" s="4"/>
    </row>
    <row r="87" spans="1:14" x14ac:dyDescent="0.2">
      <c r="L87" s="4"/>
      <c r="M87" s="4"/>
      <c r="N87" s="4"/>
    </row>
    <row r="88" spans="1:14" ht="19" x14ac:dyDescent="0.25">
      <c r="A88" s="2" t="s">
        <v>88</v>
      </c>
      <c r="L88" s="4"/>
      <c r="M88" s="4"/>
      <c r="N88" s="4"/>
    </row>
    <row r="89" spans="1:14" x14ac:dyDescent="0.2">
      <c r="B89" s="157" t="s">
        <v>192</v>
      </c>
      <c r="L89" s="4"/>
      <c r="M89" s="4"/>
      <c r="N89" s="4"/>
    </row>
    <row r="90" spans="1:14" x14ac:dyDescent="0.2">
      <c r="L90" s="4"/>
      <c r="M90" s="4"/>
      <c r="N90" s="4"/>
    </row>
    <row r="91" spans="1:14" ht="19" x14ac:dyDescent="0.25">
      <c r="A91" s="2" t="s">
        <v>89</v>
      </c>
      <c r="L91" s="4"/>
      <c r="M91" s="89"/>
    </row>
    <row r="92" spans="1:14" x14ac:dyDescent="0.2">
      <c r="B92" s="73" t="s">
        <v>97</v>
      </c>
      <c r="D92" s="73" t="s">
        <v>142</v>
      </c>
      <c r="L92" s="4"/>
      <c r="M92" s="4"/>
      <c r="N92" s="4"/>
    </row>
    <row r="93" spans="1:14" x14ac:dyDescent="0.2">
      <c r="B93" s="73" t="s">
        <v>104</v>
      </c>
      <c r="L93" s="4"/>
      <c r="M93" s="4"/>
      <c r="N93" s="4"/>
    </row>
    <row r="94" spans="1:14" x14ac:dyDescent="0.2">
      <c r="B94" s="73" t="s">
        <v>105</v>
      </c>
      <c r="L94" s="4"/>
      <c r="M94" s="4"/>
      <c r="N94" s="4"/>
    </row>
    <row r="95" spans="1:14" x14ac:dyDescent="0.2">
      <c r="L95" s="4"/>
      <c r="M95" s="4"/>
      <c r="N95" s="4"/>
    </row>
    <row r="96" spans="1:14" x14ac:dyDescent="0.2">
      <c r="B96" s="73" t="s">
        <v>106</v>
      </c>
      <c r="L96" s="4"/>
      <c r="M96" s="4"/>
      <c r="N96" s="4"/>
    </row>
    <row r="97" spans="1:65" x14ac:dyDescent="0.2">
      <c r="B97" s="73" t="s">
        <v>107</v>
      </c>
      <c r="M97" s="4"/>
      <c r="N97" s="4"/>
    </row>
    <row r="98" spans="1:65" x14ac:dyDescent="0.2">
      <c r="L98" s="4"/>
      <c r="M98" s="4"/>
      <c r="N98" s="4"/>
    </row>
    <row r="99" spans="1:65" x14ac:dyDescent="0.2">
      <c r="L99" s="4"/>
      <c r="M99" s="4"/>
      <c r="N99" s="4"/>
    </row>
    <row r="100" spans="1:65" x14ac:dyDescent="0.2">
      <c r="L100" s="4"/>
      <c r="M100" s="4"/>
      <c r="N100" s="4"/>
    </row>
    <row r="101" spans="1:65" x14ac:dyDescent="0.2">
      <c r="L101" s="4"/>
      <c r="M101" s="4"/>
      <c r="N101" s="4"/>
    </row>
    <row r="102" spans="1:65" x14ac:dyDescent="0.2">
      <c r="L102" s="4"/>
      <c r="M102" s="89"/>
    </row>
    <row r="103" spans="1:65" x14ac:dyDescent="0.2">
      <c r="A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row>
    <row r="104" spans="1:65" x14ac:dyDescent="0.2">
      <c r="A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row>
    <row r="105" spans="1:65" x14ac:dyDescent="0.2">
      <c r="A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row>
    <row r="106" spans="1:65" x14ac:dyDescent="0.2">
      <c r="A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row>
    <row r="107" spans="1:65" x14ac:dyDescent="0.2">
      <c r="A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row>
    <row r="108" spans="1:65" x14ac:dyDescent="0.2">
      <c r="A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row>
    <row r="109" spans="1:65" x14ac:dyDescent="0.2">
      <c r="A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row>
    <row r="110" spans="1:65" x14ac:dyDescent="0.2">
      <c r="A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row>
    <row r="111" spans="1:65" x14ac:dyDescent="0.2">
      <c r="A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row>
    <row r="112" spans="1:65" x14ac:dyDescent="0.2">
      <c r="A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row>
    <row r="113" spans="1:65" x14ac:dyDescent="0.2">
      <c r="A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row>
    <row r="114" spans="1:65" x14ac:dyDescent="0.2">
      <c r="A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row>
    <row r="115" spans="1:65" x14ac:dyDescent="0.2">
      <c r="A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row>
    <row r="116" spans="1:65" x14ac:dyDescent="0.2">
      <c r="A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row>
    <row r="117" spans="1:65" x14ac:dyDescent="0.2">
      <c r="A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row>
    <row r="118" spans="1:65"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row>
    <row r="119" spans="1:65"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row>
    <row r="120" spans="1:65"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row>
    <row r="121" spans="1:65"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row>
    <row r="122" spans="1:65"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row>
    <row r="123" spans="1:65"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row>
    <row r="124" spans="1:65"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row>
    <row r="125" spans="1:65"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row>
    <row r="126" spans="1:65"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row>
    <row r="127" spans="1:65"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row>
    <row r="128" spans="1:65"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row>
    <row r="129" spans="1:65"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row>
    <row r="130" spans="1:65"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row>
    <row r="131" spans="1:65"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row>
    <row r="132" spans="1:65"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row>
    <row r="133" spans="1:65"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row>
    <row r="134" spans="1:65"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row>
    <row r="135" spans="1:65"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row>
    <row r="136" spans="1:65"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row>
    <row r="137" spans="1:65"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row>
    <row r="138" spans="1:65"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row>
    <row r="139" spans="1:65"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row>
    <row r="140" spans="1:65"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row>
    <row r="141" spans="1:65"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row>
    <row r="142" spans="1:65"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row>
    <row r="143" spans="1:65"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row>
    <row r="144" spans="1:65"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row>
    <row r="145" spans="1:65"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row>
    <row r="146" spans="1:65"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row>
    <row r="147" spans="1:65"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row>
    <row r="148" spans="1:65"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row>
    <row r="149" spans="1:65"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row>
    <row r="150" spans="1:65"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row>
    <row r="151" spans="1:65"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row>
    <row r="152" spans="1:65"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row>
    <row r="153" spans="1:65"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row>
    <row r="154" spans="1:65"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row>
    <row r="155" spans="1:65"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row>
    <row r="156" spans="1:65"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row>
    <row r="157" spans="1:65"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row>
    <row r="158" spans="1:65"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row>
    <row r="159" spans="1:65"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row>
    <row r="160" spans="1:65"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row>
    <row r="161" spans="1:65"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row>
    <row r="162" spans="1:65"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row>
    <row r="163" spans="1:65"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row>
    <row r="164" spans="1:65"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row>
    <row r="165" spans="1:65"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row>
    <row r="166" spans="1:65"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row>
    <row r="167" spans="1:65"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row>
    <row r="168" spans="1:65"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row>
    <row r="169" spans="1:65"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row>
    <row r="170" spans="1:65"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row>
    <row r="171" spans="1:65"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row>
    <row r="172" spans="1:65"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row>
    <row r="173" spans="1:65"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row>
    <row r="174" spans="1:65"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row>
    <row r="175" spans="1:65"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row>
    <row r="176" spans="1:65"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row>
    <row r="177" spans="1:65"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row>
    <row r="178" spans="1:65"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row>
    <row r="179" spans="1:65"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row>
    <row r="180" spans="1:65"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row>
    <row r="181" spans="1:65"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row>
    <row r="182" spans="1:65"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row>
    <row r="183" spans="1:65"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row>
    <row r="184" spans="1:65"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row>
    <row r="185" spans="1:65"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row>
    <row r="186" spans="1:65"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row>
    <row r="187" spans="1:65"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row>
    <row r="188" spans="1:65"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row>
    <row r="189" spans="1:65"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row>
    <row r="190" spans="1:65"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row>
    <row r="191" spans="1:65"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row>
    <row r="192" spans="1:65"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row>
    <row r="193" spans="1:65"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row>
    <row r="194" spans="1:65"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row>
    <row r="195" spans="1:65"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row>
    <row r="196" spans="1:65"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row>
    <row r="197" spans="1:65"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row>
    <row r="198" spans="1:65"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row>
    <row r="199" spans="1:65"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row>
    <row r="200" spans="1:65"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row>
    <row r="201" spans="1:65"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row>
    <row r="202" spans="1:65"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row>
    <row r="203" spans="1:65"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row>
    <row r="204" spans="1:65"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row>
  </sheetData>
  <mergeCells count="13">
    <mergeCell ref="C5:G5"/>
    <mergeCell ref="G6:G7"/>
    <mergeCell ref="F6:F7"/>
    <mergeCell ref="E6:E7"/>
    <mergeCell ref="D6:D7"/>
    <mergeCell ref="C6:C7"/>
    <mergeCell ref="B74:E76"/>
    <mergeCell ref="F74:I76"/>
    <mergeCell ref="B79:I83"/>
    <mergeCell ref="B36:I38"/>
    <mergeCell ref="B50:I50"/>
    <mergeCell ref="B71:I72"/>
    <mergeCell ref="B58:I59"/>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Residual Test</vt:lpstr>
      <vt:lpstr>Calendar Year Test</vt:lpstr>
      <vt:lpstr>Reserve Confidence Interval</vt:lpstr>
      <vt:lpstr>MSE Calculation</vt:lpstr>
      <vt:lpstr>Overall Reserve MSE</vt:lpstr>
      <vt:lpstr>Correlation Adjacent LDFs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Roll</dc:creator>
  <cp:lastModifiedBy>Steve Roll</cp:lastModifiedBy>
  <dcterms:created xsi:type="dcterms:W3CDTF">2020-08-07T14:18:21Z</dcterms:created>
  <dcterms:modified xsi:type="dcterms:W3CDTF">2024-12-07T16:22:12Z</dcterms:modified>
</cp:coreProperties>
</file>