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stephenroll/Rising Fellow Dropbox/Rising Fellow/_Products/Exam 6/Exam 6 Problem Bank/"/>
    </mc:Choice>
  </mc:AlternateContent>
  <xr:revisionPtr revIDLastSave="0" documentId="13_ncr:1_{8B90CDA0-C350-EE43-85CE-EE4E83E577F5}" xr6:coauthVersionLast="47" xr6:coauthVersionMax="47" xr10:uidLastSave="{00000000-0000-0000-0000-000000000000}"/>
  <bookViews>
    <workbookView xWindow="7360" yWindow="500" windowWidth="29840" windowHeight="21100" xr2:uid="{B2F629C4-F532-0048-94B5-6129BC4B4200}"/>
  </bookViews>
  <sheets>
    <sheet name="Overview" sheetId="4" r:id="rId1"/>
    <sheet name="Q #1" sheetId="24" r:id="rId2"/>
    <sheet name="Q #2" sheetId="25" r:id="rId3"/>
    <sheet name="Q #3" sheetId="26" r:id="rId4"/>
    <sheet name="Q #4" sheetId="27" r:id="rId5"/>
    <sheet name="Q #5" sheetId="28" r:id="rId6"/>
    <sheet name="Q #6" sheetId="29" r:id="rId7"/>
    <sheet name="Essay Problems" sheetId="23" r:id="rId8"/>
    <sheet name="S2016 #14" sheetId="35" r:id="rId9"/>
    <sheet name="F2016 #13" sheetId="34" r:id="rId10"/>
    <sheet name="S2017 #14" sheetId="33" r:id="rId11"/>
    <sheet name="F2017 #14" sheetId="32" r:id="rId12"/>
    <sheet name="F2018 #15" sheetId="31" r:id="rId13"/>
    <sheet name="F2019 #15" sheetId="30"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 i="31" l="1"/>
  <c r="L29" i="31"/>
  <c r="K24" i="31"/>
  <c r="O16" i="33"/>
  <c r="O17" i="33"/>
  <c r="O18" i="33"/>
  <c r="O20" i="33"/>
  <c r="O12" i="33"/>
  <c r="L7" i="33"/>
  <c r="M23" i="34"/>
  <c r="L18" i="34"/>
  <c r="M23" i="35"/>
  <c r="L20" i="35"/>
  <c r="N36" i="28"/>
  <c r="N37" i="28"/>
  <c r="N34" i="28"/>
  <c r="N35" i="28" s="1"/>
  <c r="N33" i="28"/>
  <c r="N23" i="28"/>
  <c r="N22" i="28"/>
  <c r="N38" i="28" l="1"/>
  <c r="M21" i="25"/>
  <c r="M31" i="24"/>
  <c r="L21" i="35"/>
  <c r="L19" i="35"/>
  <c r="L18" i="35"/>
  <c r="M16" i="35"/>
  <c r="L10" i="35"/>
  <c r="L9" i="35"/>
  <c r="L6" i="35"/>
  <c r="L5" i="35"/>
  <c r="L21" i="34"/>
  <c r="L20" i="34"/>
  <c r="L17" i="34"/>
  <c r="L16" i="34"/>
  <c r="L10" i="34"/>
  <c r="L9" i="34"/>
  <c r="N5" i="34"/>
  <c r="L25" i="33"/>
  <c r="L24" i="33"/>
  <c r="O27" i="33" s="1"/>
  <c r="L10" i="33"/>
  <c r="L9" i="33"/>
  <c r="L6" i="33"/>
  <c r="L5" i="33"/>
  <c r="P21" i="32"/>
  <c r="P20" i="32"/>
  <c r="S20" i="32" s="1"/>
  <c r="P19" i="32"/>
  <c r="P18" i="32"/>
  <c r="R18" i="32" s="1"/>
  <c r="P17" i="32"/>
  <c r="P16" i="32"/>
  <c r="P15" i="32"/>
  <c r="S15" i="32" s="1"/>
  <c r="P14" i="32"/>
  <c r="S14" i="32" s="1"/>
  <c r="S13" i="32"/>
  <c r="P13" i="32"/>
  <c r="P12" i="32"/>
  <c r="S12" i="32" s="1"/>
  <c r="P11" i="32"/>
  <c r="P10" i="32"/>
  <c r="P9" i="32"/>
  <c r="P8" i="32"/>
  <c r="S8" i="32" s="1"/>
  <c r="S7" i="32"/>
  <c r="P7" i="32"/>
  <c r="R6" i="32"/>
  <c r="S6" i="32" s="1"/>
  <c r="P6" i="32"/>
  <c r="P5" i="32"/>
  <c r="S5" i="32" s="1"/>
  <c r="P4" i="32"/>
  <c r="S4" i="32" s="1"/>
  <c r="K27" i="31"/>
  <c r="K26" i="31"/>
  <c r="K22" i="31"/>
  <c r="K16" i="31"/>
  <c r="K13" i="31"/>
  <c r="K15" i="31" s="1"/>
  <c r="L18" i="31" s="1"/>
  <c r="K7" i="31"/>
  <c r="K6" i="31"/>
  <c r="K5" i="31"/>
  <c r="J14" i="30"/>
  <c r="J11" i="30"/>
  <c r="J13" i="30" s="1"/>
  <c r="K16" i="30" s="1"/>
  <c r="K22" i="30" s="1"/>
  <c r="J5" i="30"/>
  <c r="J4" i="30"/>
  <c r="J3" i="30"/>
  <c r="O29" i="33" l="1"/>
  <c r="M12" i="34"/>
  <c r="N25" i="34" s="1"/>
  <c r="L7" i="35"/>
  <c r="M12" i="35" s="1"/>
  <c r="M25" i="35"/>
  <c r="Q41" i="28"/>
  <c r="N39" i="28"/>
  <c r="Q42" i="28" s="1"/>
  <c r="K7" i="30"/>
  <c r="L9" i="31"/>
  <c r="R17" i="32"/>
  <c r="S17" i="32" s="1"/>
  <c r="S18" i="32"/>
  <c r="R16" i="32"/>
  <c r="R19" i="32" s="1"/>
  <c r="Q44" i="28" l="1"/>
  <c r="R21" i="32"/>
  <c r="S21" i="32" s="1"/>
  <c r="R10" i="32"/>
  <c r="S19" i="32"/>
  <c r="S16" i="32"/>
  <c r="R9" i="32" l="1"/>
  <c r="S9" i="32" s="1"/>
  <c r="S10" i="32"/>
  <c r="P20" i="29"/>
  <c r="P19" i="29"/>
  <c r="Q19" i="29" s="1"/>
  <c r="R19" i="29" s="1"/>
  <c r="P18" i="29"/>
  <c r="P17" i="29"/>
  <c r="R17" i="29" s="1"/>
  <c r="P16" i="29"/>
  <c r="R16" i="29" s="1"/>
  <c r="Q15" i="29"/>
  <c r="P15" i="29"/>
  <c r="Q14" i="29"/>
  <c r="P14" i="29"/>
  <c r="P10" i="29"/>
  <c r="P9" i="29"/>
  <c r="R9" i="29" s="1"/>
  <c r="P8" i="29"/>
  <c r="R8" i="29" s="1"/>
  <c r="P7" i="29"/>
  <c r="Q7" i="29" s="1"/>
  <c r="R7" i="29" s="1"/>
  <c r="P6" i="29"/>
  <c r="R6" i="29" s="1"/>
  <c r="P5" i="29"/>
  <c r="R5" i="29" s="1"/>
  <c r="O29" i="28"/>
  <c r="N19" i="28"/>
  <c r="N18" i="28"/>
  <c r="N11" i="28"/>
  <c r="O14" i="28" s="1"/>
  <c r="O7" i="28"/>
  <c r="L16" i="27"/>
  <c r="L8" i="27"/>
  <c r="L6" i="27"/>
  <c r="L5" i="27"/>
  <c r="N25" i="26"/>
  <c r="L40" i="26" s="1"/>
  <c r="N21" i="26"/>
  <c r="N17" i="26"/>
  <c r="N11" i="26"/>
  <c r="L28" i="25"/>
  <c r="L26" i="25"/>
  <c r="L25" i="25"/>
  <c r="L27" i="25" s="1"/>
  <c r="M30" i="25" s="1"/>
  <c r="N13" i="25"/>
  <c r="N7" i="25"/>
  <c r="L27" i="24"/>
  <c r="L21" i="24"/>
  <c r="L19" i="24"/>
  <c r="L13" i="24"/>
  <c r="L9" i="24"/>
  <c r="N20" i="28" l="1"/>
  <c r="O25" i="28" s="1"/>
  <c r="Q48" i="28" s="1"/>
  <c r="P53" i="28" s="1"/>
  <c r="L7" i="27"/>
  <c r="M10" i="27" s="1"/>
  <c r="L17" i="27" s="1"/>
  <c r="L29" i="24"/>
  <c r="L15" i="24"/>
  <c r="M23" i="24" s="1"/>
  <c r="P21" i="29"/>
  <c r="Q18" i="29"/>
  <c r="R18" i="29" s="1"/>
  <c r="R15" i="29"/>
  <c r="Q20" i="29"/>
  <c r="Q21" i="29" s="1"/>
  <c r="L35" i="26"/>
  <c r="L37" i="26" s="1"/>
  <c r="L39" i="26"/>
  <c r="N34" i="25"/>
  <c r="P11" i="29"/>
  <c r="R14" i="29"/>
  <c r="L22" i="27" l="1"/>
  <c r="L18" i="27"/>
  <c r="N24" i="27" s="1"/>
  <c r="R20" i="29"/>
  <c r="P23" i="29"/>
  <c r="P24" i="29" s="1"/>
  <c r="Q11" i="29"/>
  <c r="R21" i="29"/>
  <c r="Q10" i="29" l="1"/>
  <c r="R10" i="29" s="1"/>
  <c r="Q23" i="29"/>
  <c r="Q24" i="29" s="1"/>
  <c r="R11" i="29"/>
  <c r="R23" i="29" s="1"/>
  <c r="R24" i="29" s="1"/>
</calcChain>
</file>

<file path=xl/sharedStrings.xml><?xml version="1.0" encoding="utf-8"?>
<sst xmlns="http://schemas.openxmlformats.org/spreadsheetml/2006/main" count="871" uniqueCount="499">
  <si>
    <t>Overview</t>
  </si>
  <si>
    <t>www.RisingFellow.com</t>
  </si>
  <si>
    <t>Original Practice Problems</t>
  </si>
  <si>
    <t>Past CAS Problems</t>
  </si>
  <si>
    <t>Examiners' Reports Split by Problem</t>
  </si>
  <si>
    <t>In the "Extra Resources" section of the course, you'll see all the official CAS Examiners' Reports split them out by problem so they're easier to use when studying.
The PDFs are:
• Split by problem with a PDF for each problem with its solution and Examiners' Report
• Searchable if you want to find which problems test a specific concept
We posted them as a resource to help you study, especially when you want to cross-reference a problem with the official CAS Examiners' Report.</t>
  </si>
  <si>
    <t>If You Get Stuck Or Have Questions</t>
  </si>
  <si>
    <t>Question #1</t>
  </si>
  <si>
    <t>Question #2</t>
  </si>
  <si>
    <t>a.</t>
  </si>
  <si>
    <t>b.</t>
  </si>
  <si>
    <t>Part a:</t>
  </si>
  <si>
    <t>Part b:</t>
  </si>
  <si>
    <t>Solutions -&gt;</t>
  </si>
  <si>
    <t>Question #3</t>
  </si>
  <si>
    <t>Question #4</t>
  </si>
  <si>
    <t>c.</t>
  </si>
  <si>
    <t>Part c:</t>
  </si>
  <si>
    <t>Question #5</t>
  </si>
  <si>
    <t>d.</t>
  </si>
  <si>
    <t>Part d:</t>
  </si>
  <si>
    <t>Question #6</t>
  </si>
  <si>
    <t>Question #7</t>
  </si>
  <si>
    <t>Question #8</t>
  </si>
  <si>
    <t>RF CFR Ch. 14 - Essay Problems</t>
  </si>
  <si>
    <t>Briefly describe three reasons why the information in Schedule F is important to actuaries.</t>
  </si>
  <si>
    <t>Three reasons include:</t>
  </si>
  <si>
    <t>1. Actuaries should understand the sources and amounts of assumed reinsurance when assessing the reasonableness of the gross and net reserves</t>
  </si>
  <si>
    <t>An insurance company assumes business from another company under a reinsurance contract. The contract premium is $350,000 and includes a fixed ceding commission of 30%. Assuming 40% of the premium and commission remains unpaid at the end of the year, determine the amount of assumed premiums receivable less commission payable on Schedule F, Part 1.</t>
  </si>
  <si>
    <t>2. Loss and LAE reserves recorded on the balance sheet are net of reinsurance.  It is crucial that actuaries understand the collectability of that reinsurance</t>
  </si>
  <si>
    <t>3. The Statement of Actuarial Opinion requires the Appointed Actuary to comment on and disclose the amount of net reserves for the insurer’s participation in underwriting pools and associations</t>
  </si>
  <si>
    <t>Question  #2</t>
  </si>
  <si>
    <t>An insurance company assumes business from another company under a reinsurance contract. The contract premium is $350,000 and includes a contingent ceding commission of 30% with the following characteristics:</t>
  </si>
  <si>
    <t xml:space="preserve">The ceding commission is equal to 350,000(0.30) = 105,000.  The amount of commission unpaid at the end of the year is 105,000(0.40) = 42,000.  The amount of premium unpaid at the end of the year is 350,000(0.40) = 140,000.  Thus, the assumed premiums receivable less commissions payable is equal to 140,000 – 42,000 = $98,000. </t>
  </si>
  <si>
    <t>• Commission is on a one-to-one sliding scale with loss ratio</t>
  </si>
  <si>
    <t>• The 30% ceding commission assumes a 75% loss ratio</t>
  </si>
  <si>
    <t>Assuming no premiums or ceding commission have been paid at the end of the first year, determine the amount of assumed premiums receivable less commission payable on Schedule F, Part 1.</t>
  </si>
  <si>
    <t>Since contingent commissions are not considered, the assumed premiums receivable less commissions payable is equal to the unpaid contract premium of $350,000</t>
  </si>
  <si>
    <t>One year later, all of the premium and $75,000 of ceding commission has been paid to the insurer. Further assume that the loss ratio ended at 55% instead of the 75% that was expected.  Determine the amount of assumed premiums receivable less commission payable AND the amount of contingent commissions payable on Schedule F, Part 1.</t>
  </si>
  <si>
    <t>The answers are as follows:</t>
  </si>
  <si>
    <t xml:space="preserve">• Since contingent commission are not considered, the assumed premiums receivable less commission payable is equal to the unpaid contract of premium of $0.  </t>
  </si>
  <si>
    <t>Explain why that are no IBNR reserves reported in Schedule F, Part 1.</t>
  </si>
  <si>
    <t>• Since the loss ratio ended up at 55% instead of 75%, the insurer owes the cedant 350,000 (0.75-0.55) = 70,000 in additional ceding commission.  This brings the total ceding commission to 350,000(0.30) + 70,000 = 175,000.  Since 75,000 of the 175,000 has been paid by the end of the year, the contingent commissions payable is equal to 175,000 – 75,000 = $100,000</t>
  </si>
  <si>
    <t>Briefly describe funds held by or deposited with reinsured companies.</t>
  </si>
  <si>
    <t>Briefly describe how funds held reduces credit risk for the cedant.</t>
  </si>
  <si>
    <t>Part 1 only considers contracts where the insurance company is the assuming company.  Assuming companies do not report IBNR reserves assumed from a ceding company.</t>
  </si>
  <si>
    <t>Briefly describe how funds held reduces the administrative burden for the cedant.</t>
  </si>
  <si>
    <t>Represents a portion of the premium due to the reinsurer that is withheld by the cedant to pay claims (typically replenished when it runs out)</t>
  </si>
  <si>
    <t>Briefly describe letters of credit.</t>
  </si>
  <si>
    <t>Provide a reason why letters of credit are advantageous to cedants.</t>
  </si>
  <si>
    <t>The funds reduce credit risk since there is money on hand that the cedant can use to pay claims</t>
  </si>
  <si>
    <t>Provide two reasons why letters of credit are disadvantageous to reinsurers.</t>
  </si>
  <si>
    <t>The funds reduce the administrative burden of collecting reimbursement from the insurer each time a covered loss payment occurs</t>
  </si>
  <si>
    <t>Provide a disadvantage of portfolio reinsurance.</t>
  </si>
  <si>
    <t>An insurer cedes 95% of its subject premium to a reinsurer.  Determine whether or not this contract would be identified in Schedule F, Part 3.  If so, explain the purpose of the identification.</t>
  </si>
  <si>
    <t>Represents credit issued by a bank to a reinsurer to pay the cedant if the reinsurer is unable to meet its obligations</t>
  </si>
  <si>
    <t>Provide an example of how an insurer might act as a fronting carrier for a reinsurer.</t>
  </si>
  <si>
    <r>
      <t xml:space="preserve">Letters of credit are </t>
    </r>
    <r>
      <rPr>
        <b/>
        <sz val="12"/>
        <color theme="1"/>
        <rFont val="Calibri"/>
        <family val="2"/>
        <scheme val="minor"/>
      </rPr>
      <t xml:space="preserve">advantageous </t>
    </r>
    <r>
      <rPr>
        <sz val="12"/>
        <color theme="1"/>
        <rFont val="Calibri"/>
        <family val="2"/>
        <scheme val="minor"/>
      </rPr>
      <t>to cedants because they are not subject to an insolvent reinsurer’s bankruptcy or liquidation proceedings.  Instead, the funds will be provided by the bank if needed</t>
    </r>
  </si>
  <si>
    <t>Provide two cases where extreme ceding is acceptable.</t>
  </si>
  <si>
    <t>Question #9</t>
  </si>
  <si>
    <t>Briefly describe a situation in which the amount of contingent commissions receivable from reinsurers in Schedule F, Part 3 is negative.</t>
  </si>
  <si>
    <r>
      <t xml:space="preserve">Letters of credit are </t>
    </r>
    <r>
      <rPr>
        <b/>
        <sz val="12"/>
        <color theme="1"/>
        <rFont val="Calibri"/>
        <family val="2"/>
        <scheme val="minor"/>
      </rPr>
      <t xml:space="preserve">disadvantageous </t>
    </r>
    <r>
      <rPr>
        <sz val="12"/>
        <color theme="1"/>
        <rFont val="Calibri"/>
        <family val="2"/>
        <scheme val="minor"/>
      </rPr>
      <t xml:space="preserve">to reinsurers for the following </t>
    </r>
    <r>
      <rPr>
        <b/>
        <sz val="12"/>
        <color theme="1"/>
        <rFont val="Calibri"/>
        <family val="2"/>
        <scheme val="minor"/>
      </rPr>
      <t>two reasons</t>
    </r>
    <r>
      <rPr>
        <sz val="12"/>
        <color theme="1"/>
        <rFont val="Calibri"/>
        <family val="2"/>
        <scheme val="minor"/>
      </rPr>
      <t>:</t>
    </r>
  </si>
  <si>
    <t>Question #10</t>
  </si>
  <si>
    <t>1. Banks charge a fee for the letter of credit, which can be expensive in uncertain economic times</t>
  </si>
  <si>
    <t>2. The letter of credit reduces the reinsurer’s line of credit with the bank, which reduces the amount of collateralization available to the reinsurer for its debt obligations</t>
  </si>
  <si>
    <t>One of the interrogatories in Part 5 discloses the top five provisional commission rates under the reporting entity’s reinsurance contracts where the ceded premium is greater than $50,000.  This interrogatory should be read with two reinsurance related items.  Identify the two reinsurance related items that should be read in conjunction with this interrogatory.</t>
  </si>
  <si>
    <t>It requires a risk premium be paid to the reinsurer which can make the transactions costly.</t>
  </si>
  <si>
    <t>Briefly describe why these three items should be read together.</t>
  </si>
  <si>
    <t>Construct a reinsurance contract that would be disclosed on the interrogatory mentioned in part a. above.  Demonstrate how the contract could be used to avoid regulatory scrutiny.</t>
  </si>
  <si>
    <t>Since the insurer is ceding more than 75% of its subject premium, it would be identified in Schedule F, Part 3. The intent is to determine if an insurer is acting as a fronting carrier for the reinsurer, which would allow the reinsurer to avoid regulatory oversight</t>
  </si>
  <si>
    <t>Briefly describe a second table included in the Part 5 Interrogatories.</t>
  </si>
  <si>
    <t>Question #11</t>
  </si>
  <si>
    <t>Assume that Insurer A would like to write WC coverage for a retail business with locations in California. Due to strict licensing requirements, Insurer A is not licensed to write WC coverage in California. Insurer A asks Insurer B (who is licensed) to write WC coverage and cede all of the exposure to Insurer A for a fronting fee</t>
  </si>
  <si>
    <t>Provide three possible dates in which aging of a reinsurance recoverable might begin.</t>
  </si>
  <si>
    <t>Explain how aging proceeds if none of the three dates mentioned in part a. above apply.</t>
  </si>
  <si>
    <t>Question #12</t>
  </si>
  <si>
    <t>Two cases include:</t>
  </si>
  <si>
    <t>1. Intercompany cessions with affiliates, which are used to share risks across related companies</t>
  </si>
  <si>
    <t>Briefly describe certified reinsurers.</t>
  </si>
  <si>
    <t>2. Cessions to a group, pool, or organization of insurers that underwrite jointly</t>
  </si>
  <si>
    <t>Provide two advantages of being a certified reinsurer.</t>
  </si>
  <si>
    <t>The amount can be negative if reinsurer’s experience has been worse than expected and the reporting entity is expected to return some of the commission already received.</t>
  </si>
  <si>
    <t>Provide the mapping of reinsurer rating to required collateral percentage.</t>
  </si>
  <si>
    <t>Question #13</t>
  </si>
  <si>
    <t>Identify two things that the amount of the credit risk charge for a reinsurer depends on.</t>
  </si>
  <si>
    <t>Question #14</t>
  </si>
  <si>
    <t>Two items include:</t>
  </si>
  <si>
    <t>Explain why a large provision for reinsurance doesn’t necessarily indicate collectability issues for a reinsurer.</t>
  </si>
  <si>
    <t>1. Column 14 of Part 3 describing contingent commissions receivable</t>
  </si>
  <si>
    <t>2. Note to Financials on reinsurance assumed and ceded</t>
  </si>
  <si>
    <t>Question #15</t>
  </si>
  <si>
    <t>Provide three criticisms of Schedule F.</t>
  </si>
  <si>
    <t>By reading these three items together, regulators can identify companies using reinsurance to mask high operating leverage</t>
  </si>
  <si>
    <t>Assume that an insurer has $150M of direct written premium and surplus of $25M.  The insurer purchases a 30% quote share contract with a 35% provisional ceding commission that decreases by one point with every one point increase in the loss ratio:</t>
  </si>
  <si>
    <t>• At the onset of the contract, this contract provides the same net written premium to surplus ratio of 258%.  Since this is less than 300%, IRIS Ratio 2 is not triggered (i.e. the insurer avoided regulatory scrutiny)</t>
  </si>
  <si>
    <t xml:space="preserve">• However, if the actual loss ratio turns out to be 80%, the company must return a portion of the original ceding commission.  In this case, the company must return $150M * 0.30 * (0.80 – 0.65) = $6.75M of the original $15.75M ceding commission. </t>
  </si>
  <si>
    <t xml:space="preserve">• Now, the net written premium to surplus ratio is $105M / ($40.75M - $6.75M) = 309%.  Since this is greater than 300%, IRIS Ratio 2 would be triggered </t>
  </si>
  <si>
    <t>A second table identifies the five largest reinsurance recoverables reported in column 15 of Part 3, the associated ceded premiums and an indicator as to whether or not the reinsurer is affiliated with the reporting entity.</t>
  </si>
  <si>
    <t>Three dates include:</t>
  </si>
  <si>
    <t>1. The date in which claims are to be paid by the reinsurer (if specified in the contract)</t>
  </si>
  <si>
    <t>2. The date in which claims are to be reported to the reinsurer (if specified in the contract)</t>
  </si>
  <si>
    <t>3. The date in which the recoverable exceeds $50,000 and is entered into the insurer’s ledger as a paid recoverable (if no payment or reporting date is specified in the contract)</t>
  </si>
  <si>
    <t>If none of the dates apply, then the recoverable is recorded as current</t>
  </si>
  <si>
    <t>Certified reinsurers are non-U.S. reinsurers that have attained certification from the reporting entity’s state regulator</t>
  </si>
  <si>
    <t>Two advantages include:</t>
  </si>
  <si>
    <t>1. The reporting entity does not get “penalized” as much as an unauthorized reinsurer in the  provision for reinsurance</t>
  </si>
  <si>
    <t>2. The reinsurer does not have to post as much security with the ceding company</t>
  </si>
  <si>
    <t>Rating</t>
  </si>
  <si>
    <t>Percentage</t>
  </si>
  <si>
    <t>1. Whether or not the reinsurance recoverables are collateralized</t>
  </si>
  <si>
    <t>2. The financial strength of the reinsurer (based on the current rating received from an approved rating agency)</t>
  </si>
  <si>
    <t>A reinsurer with no collectability issues could have a large provision simply for being unauthorized</t>
  </si>
  <si>
    <t>1. The provision for reinsurance is strictly formulaic and could mask the true estimate of uncollectible reinsurance</t>
  </si>
  <si>
    <t>2. There is no statistical basis for the provision for reinsurance formula</t>
  </si>
  <si>
    <t>3. Unauthorized reinsurance may provide more and/or higher-quality reinsurance at a lower price than competing authorized reinsurer</t>
  </si>
  <si>
    <t>RF CFR Ch. 14 - 1</t>
  </si>
  <si>
    <t>Solution -&gt;</t>
  </si>
  <si>
    <t>A primary insurer purchases reinsurance from a company that is not licensed or accredited in the primary insurer's state of domicile. Given the following as of December 31, 2019:</t>
  </si>
  <si>
    <t>Since not licensed or accredited, this is an unauthorized reinsurer</t>
  </si>
  <si>
    <t>Recoverables Not in Dispute</t>
  </si>
  <si>
    <t>Amount</t>
  </si>
  <si>
    <t>&lt;-Total recovs excluding IBNR associated with contracts in force prior to 7/1/84 and not renewed since special code = 4 and this is an unauthorized reinsurer</t>
  </si>
  <si>
    <t>Recoverable on Paid Loss &amp; LAE</t>
  </si>
  <si>
    <t>Recoverable on Paid Loss &amp; LAE &gt; 90 Days Past Due</t>
  </si>
  <si>
    <t>Recoverable on Paid Loss &amp; LAE &gt; 120 Days Past Due</t>
  </si>
  <si>
    <t>&lt;-Recovs on paid loss &amp; LAE &gt; 90 days, excluding disputes</t>
  </si>
  <si>
    <t>&lt;-Total disputed recovs</t>
  </si>
  <si>
    <t>Recoverables in Dispute</t>
  </si>
  <si>
    <t>Provision =</t>
  </si>
  <si>
    <t>B</t>
  </si>
  <si>
    <t>Amounts Received Prior 90 Days</t>
  </si>
  <si>
    <t>Funds Held by the Company</t>
  </si>
  <si>
    <t>Letters of Credit</t>
  </si>
  <si>
    <t>Ceded Balances Payable</t>
  </si>
  <si>
    <t>Other Amounts Due to Reinsurers</t>
  </si>
  <si>
    <t>Multiple Beneficiary Trusts</t>
  </si>
  <si>
    <t>Special Code</t>
  </si>
  <si>
    <t>Calculate the insurance company's provision for reinsurance.</t>
  </si>
  <si>
    <t>Assume that Letters of Credit and Ceded Balances Payable equal $4,000,000 and $1,500,000, respectively. Calculate the insurance company's provision for reinsurance.</t>
  </si>
  <si>
    <t>SHOW ALL WORK.</t>
  </si>
  <si>
    <t>RF CFR Ch. 14 - 2</t>
  </si>
  <si>
    <t>A primary insurer purchases reinsurance from two authorized reinsurers. Given the following as of December 31, 2019:</t>
  </si>
  <si>
    <t>Reinsurer 1</t>
  </si>
  <si>
    <t>Reinsurer 2</t>
  </si>
  <si>
    <t>Total Reinsurance Recoverable</t>
  </si>
  <si>
    <t>Slow-Pay Ratio =</t>
  </si>
  <si>
    <t>Not slow-paying since the ratio is less than 20%</t>
  </si>
  <si>
    <t>Slow-paying since the ratio is &gt;= 20%</t>
  </si>
  <si>
    <t>• There are no other reinsurance recoverables from those listed above</t>
  </si>
  <si>
    <t>Determine whether reinsurer 1 or reinsurer 2 is slow-paying.</t>
  </si>
  <si>
    <t>Calculate the provision for reinsurance from each reinsurer.</t>
  </si>
  <si>
    <t>&lt;-Total recoverables on paid loss &amp; LAE &gt; 90 days</t>
  </si>
  <si>
    <t>Calculate the total provision for overdue authorized reinsurance.</t>
  </si>
  <si>
    <t>Total Provision =</t>
  </si>
  <si>
    <t>RF CFR Ch. 14 - 3</t>
  </si>
  <si>
    <t>A primary insurer has a 40% straight quota share contract with an unauthorized reinsurance company. The reinsurance company has provided a letter of credit of $200,000.  The reinsurance contract does not specify the date by which claims are to be paid by the reinsurer or when the primary insurer is required to notify the reinsurer of a covered loss. The primary insurer’s known claim information for accident year 2019 as of December 31, 2019 is as follows:</t>
  </si>
  <si>
    <t>Determine the age of each recoverable:</t>
  </si>
  <si>
    <t>Claim 
Number</t>
  </si>
  <si>
    <t>Accident 
Date</t>
  </si>
  <si>
    <t>Date Primary 
Paid the Loss</t>
  </si>
  <si>
    <t>Date Reinsurer 
Paid</t>
  </si>
  <si>
    <t>Gross Paid 
Loss ($000)</t>
  </si>
  <si>
    <t>Reinsurer Paid
 Loss ($000)</t>
  </si>
  <si>
    <t>In Dispute?</t>
  </si>
  <si>
    <t>Claim 1</t>
  </si>
  <si>
    <t>Already been paid by the reinsurer so we can ignore it</t>
  </si>
  <si>
    <t>Claim 2</t>
  </si>
  <si>
    <t>Recov Amount =</t>
  </si>
  <si>
    <t>January 1</t>
  </si>
  <si>
    <t>February 1</t>
  </si>
  <si>
    <t>April 30</t>
  </si>
  <si>
    <t>No</t>
  </si>
  <si>
    <t>May 15</t>
  </si>
  <si>
    <t>May 30</t>
  </si>
  <si>
    <t>Not yet paid</t>
  </si>
  <si>
    <t>Since 80k &gt; 50k threshold, aging begins on May 30 (day entered into ledger)</t>
  </si>
  <si>
    <t>July 31</t>
  </si>
  <si>
    <t>September 1</t>
  </si>
  <si>
    <t>October 1</t>
  </si>
  <si>
    <t>October 31</t>
  </si>
  <si>
    <t>Age</t>
  </si>
  <si>
    <t>More than 90 days</t>
  </si>
  <si>
    <t>December 1</t>
  </si>
  <si>
    <t>December 15</t>
  </si>
  <si>
    <t>Yes</t>
  </si>
  <si>
    <t>Claim 3</t>
  </si>
  <si>
    <t>• The primary insurer enters recoverables into its ledger on the day it pays the loss</t>
  </si>
  <si>
    <t>Since 32k &lt; 50k threshold, assume recoverable is not overdue</t>
  </si>
  <si>
    <t>Calculate the provision for reinsurance for the primary insurer.</t>
  </si>
  <si>
    <t>Claim 4</t>
  </si>
  <si>
    <t>Since 24k &lt; 50k threshold, assume recoverable is not overdue</t>
  </si>
  <si>
    <t>Claim 5</t>
  </si>
  <si>
    <t>Since 120k &gt; 50k threshold, aging begins on December 15</t>
  </si>
  <si>
    <t>Less than 90 days</t>
  </si>
  <si>
    <t>Thus, the only claim more than 90 days past due is Claim 2</t>
  </si>
  <si>
    <t>Determine the provision for reinsurance:</t>
  </si>
  <si>
    <t>&lt;-Total recovs</t>
  </si>
  <si>
    <t>RF CFR Ch. 14 - 4</t>
  </si>
  <si>
    <t>The reinsurance recoverables for a slow-paying authorized reinsurer as of December 31, 2019 are summarized as follows (in $000):</t>
  </si>
  <si>
    <t>&lt;-Total recoverables</t>
  </si>
  <si>
    <t>Reinsurance Recoverables on</t>
  </si>
  <si>
    <t>Paid Losses</t>
  </si>
  <si>
    <t>Paid LAE</t>
  </si>
  <si>
    <t>Case Loss 
Reserves</t>
  </si>
  <si>
    <t>Case LAE 
Reserves</t>
  </si>
  <si>
    <t>UEPR</t>
  </si>
  <si>
    <t>Contingent 
Commissions</t>
  </si>
  <si>
    <t xml:space="preserve">• Ceded balances payable = </t>
  </si>
  <si>
    <t>• Letters of credit =</t>
  </si>
  <si>
    <t>• Reinsurance recoverables on paid losses &amp; LAE &gt; 90 days overdue =</t>
  </si>
  <si>
    <t>• Credit risk factor on collateralized recoverables =</t>
  </si>
  <si>
    <t>• Credit risk factor on uncollateralized recoverables =</t>
  </si>
  <si>
    <t>• There are no recoverables in dispute</t>
  </si>
  <si>
    <t>&lt;-Total collateral</t>
  </si>
  <si>
    <t>Calculate the provision for reinsurance associated with this reinsurer.</t>
  </si>
  <si>
    <t>Calculate the total credit risk charge associated with this reinsurer.</t>
  </si>
  <si>
    <t>Total credit risk charge =</t>
  </si>
  <si>
    <t>RF CFR Ch. 14 - 5</t>
  </si>
  <si>
    <t>Given the following for a primary insurer as of December 31, 2019 (in $000):</t>
  </si>
  <si>
    <t>Reinsurance Recoverable on Paid Losses and Paid Loss Adjustment Expenses</t>
  </si>
  <si>
    <t>Reinsurer A</t>
  </si>
  <si>
    <t>Name of 
Reinsurer</t>
  </si>
  <si>
    <t>Current</t>
  </si>
  <si>
    <t>1 to 29 Days</t>
  </si>
  <si>
    <t>30 to 90 Days</t>
  </si>
  <si>
    <t>91 to 120 Days</t>
  </si>
  <si>
    <t>Over 120 Days</t>
  </si>
  <si>
    <t>Total</t>
  </si>
  <si>
    <t>Authorized - Other - U.S. Unaffiliated Insurers</t>
  </si>
  <si>
    <t>Unauthorized - Other - U.S. Insurers</t>
  </si>
  <si>
    <t>Reinsurer B</t>
  </si>
  <si>
    <t>&lt;-Recovs on paid loss &amp; LAE &gt;90 days not in dispute</t>
  </si>
  <si>
    <t>Certified - Other - U.S. Unaffiliated Insurers</t>
  </si>
  <si>
    <t>&lt;-Recovs on paid loss &amp; LAE &gt;90 days in dispute</t>
  </si>
  <si>
    <t>Reinsurer C</t>
  </si>
  <si>
    <t>Total Recoverables</t>
  </si>
  <si>
    <t>Other Amounts 
Due to Reinsurer</t>
  </si>
  <si>
    <t>Amounts Received
 Prior 90 Days</t>
  </si>
  <si>
    <t>Amounts in Dispute
 (included in total)</t>
  </si>
  <si>
    <t>Fund Held by the Company</t>
  </si>
  <si>
    <t>Catastrophe Recoverables Qualifying for Collateral Deferral</t>
  </si>
  <si>
    <t>• The certified reinsurer has a rating of 4</t>
  </si>
  <si>
    <t>• The provision for reinsurance in the 2018 Annual Statement was:</t>
  </si>
  <si>
    <t>Calculate the direct charge/credit to surplus in the 2019 income statement due to the provision for reinsurance.</t>
  </si>
  <si>
    <t>&lt;-Required collateral; certified reinsurer rating of 4 maps to 50%</t>
  </si>
  <si>
    <t>Slow-paying since ratio greater than 20%</t>
  </si>
  <si>
    <t>Since last year's provision is higher than this year's provision for reinsurance, we have a direct credit to surplus</t>
  </si>
  <si>
    <t>Direct Credit to Surplus =</t>
  </si>
  <si>
    <t>RF CFR Ch. 14 - 6</t>
  </si>
  <si>
    <t>The following information is reported on an insurance company's 2019 Schedule F, Part 6 (in $000):</t>
  </si>
  <si>
    <t>As Reported (Net of Ceded)</t>
  </si>
  <si>
    <t>Restatement Adjustments</t>
  </si>
  <si>
    <t>Restated (Gross of Ceded)</t>
  </si>
  <si>
    <t>Assets</t>
  </si>
  <si>
    <t>ASSETS</t>
  </si>
  <si>
    <t>Cash and invested assets</t>
  </si>
  <si>
    <t>Premiums and considerations</t>
  </si>
  <si>
    <t>Reinsurnace recoverable on loss and LAE payments</t>
  </si>
  <si>
    <t>Reinsurance recoverable on loss and LAE payments</t>
  </si>
  <si>
    <t>Funds held by or deposited with reinsured companies</t>
  </si>
  <si>
    <t>Other assets</t>
  </si>
  <si>
    <t>Net amount recoverable from reinsurers</t>
  </si>
  <si>
    <t>Total Assets</t>
  </si>
  <si>
    <t>LIABILITIES</t>
  </si>
  <si>
    <t>Liabilities</t>
  </si>
  <si>
    <t>Losses and LAE</t>
  </si>
  <si>
    <t>Unearned premiums</t>
  </si>
  <si>
    <t>Advance premiums</t>
  </si>
  <si>
    <t>Dividends declared and unpaid</t>
  </si>
  <si>
    <t>Ceded reinsurance premiums payable</t>
  </si>
  <si>
    <t>Funds held by company under reinsurance treaties</t>
  </si>
  <si>
    <t>Provision for reinsurance</t>
  </si>
  <si>
    <t>Total Liabilities</t>
  </si>
  <si>
    <t>SURPLUS</t>
  </si>
  <si>
    <t>TOTALS</t>
  </si>
  <si>
    <t>Surplus</t>
  </si>
  <si>
    <t>Totals</t>
  </si>
  <si>
    <t xml:space="preserve">• Ceded loss and loss adjustment expense reserves = </t>
  </si>
  <si>
    <t xml:space="preserve">• Ceded unearned premium reserves = </t>
  </si>
  <si>
    <t>Source:</t>
  </si>
  <si>
    <t>Fall 2019</t>
  </si>
  <si>
    <t>Exam 6U</t>
  </si>
  <si>
    <t>Q #15</t>
  </si>
  <si>
    <t>Points:</t>
  </si>
  <si>
    <t>An insurance company has a 100% quota share treaty with an authorized reinsurance company.</t>
  </si>
  <si>
    <t>Total recovs on paid loss &amp; LAE not in dispute</t>
  </si>
  <si>
    <t>The reinsurance company has provided a $100,000 letter of credit held by the insurance</t>
  </si>
  <si>
    <t>Amount received in prior 90 days</t>
  </si>
  <si>
    <t>company.</t>
  </si>
  <si>
    <t>Slow-pay ratio</t>
  </si>
  <si>
    <t xml:space="preserve">• Recoverables on known case loss &amp; LAE reserves: </t>
  </si>
  <si>
    <t xml:space="preserve">• Recoverables on loss &amp; LAE IBNR: </t>
  </si>
  <si>
    <t>Reinsurer is slow-payer since ratio &gt; 20%</t>
  </si>
  <si>
    <t>The following table includes all 2018 reinsurance recoverables as of December 31, 2018:</t>
  </si>
  <si>
    <t xml:space="preserve">Payment Date </t>
  </si>
  <si>
    <t>Claim Size</t>
  </si>
  <si>
    <t>Accident Date</t>
  </si>
  <si>
    <t>(insurer to claimant)</t>
  </si>
  <si>
    <t>(reinsurer to insurer)</t>
  </si>
  <si>
    <t>Provision</t>
  </si>
  <si>
    <t>January 2, 2018</t>
  </si>
  <si>
    <t>February 5, 2018</t>
  </si>
  <si>
    <t>in dispute</t>
  </si>
  <si>
    <t>March 9, 2018</t>
  </si>
  <si>
    <t>April 5, 2018</t>
  </si>
  <si>
    <t>unpaid</t>
  </si>
  <si>
    <t>June 30, 2018</t>
  </si>
  <si>
    <t>August 5, 2018</t>
  </si>
  <si>
    <t>November 15, 2018</t>
  </si>
  <si>
    <t>July 20, 2018</t>
  </si>
  <si>
    <t>September 1, 2018</t>
  </si>
  <si>
    <t>October 5, 2018</t>
  </si>
  <si>
    <t>October 3, 2018</t>
  </si>
  <si>
    <t>November 5, 2018</t>
  </si>
  <si>
    <t>October 20, 2018</t>
  </si>
  <si>
    <t>November 7, 2018</t>
  </si>
  <si>
    <t>December 5, 2018</t>
  </si>
  <si>
    <t>November 29, 2018</t>
  </si>
  <si>
    <t xml:space="preserve">unpaid </t>
  </si>
  <si>
    <t>Assume full claim amount is transacted on "Payment Date", and reinsurance payments are</t>
  </si>
  <si>
    <t>considered due on "Payment Date (insurer to claimant)".</t>
  </si>
  <si>
    <t>2.25 points</t>
  </si>
  <si>
    <t>Calculate the provision for reinsurance.</t>
  </si>
  <si>
    <t>Asset:  Reinsurance recoverable on loss and LAE payments</t>
  </si>
  <si>
    <t>0.5 point</t>
  </si>
  <si>
    <t>Calculate the provision for reinsurance assuming the $100,000 letter of credit was instead</t>
  </si>
  <si>
    <t>Liability #1: Ceded reinsurance premiums payable</t>
  </si>
  <si>
    <t>collateral held in a trust with the reinsurer.</t>
  </si>
  <si>
    <t>Liability #2: Provision for reinsurance</t>
  </si>
  <si>
    <t>Liability #3: Funds held by company under reinsurance treaties</t>
  </si>
  <si>
    <t>1 point</t>
  </si>
  <si>
    <t>Identify one asset and three liability items on an insurance company's balance sheet that</t>
  </si>
  <si>
    <t>come directly from Schedule F.</t>
  </si>
  <si>
    <t>Fall 2018</t>
  </si>
  <si>
    <t>Calculate Reinsurer A provision:</t>
  </si>
  <si>
    <t>A primary insurer is reinsured by authorized Reinsurer A and unauthorized Reinsurer B.</t>
  </si>
  <si>
    <t>• Reinsurer A has provided a $6.1 million letter of credit.</t>
  </si>
  <si>
    <t>• Reinsurer B has provided a $10.2 million letter of credit.</t>
  </si>
  <si>
    <t>As of December 31, 2017, the primary insurer has the following reinsurance recoverables from</t>
  </si>
  <si>
    <t>2017 (all figures are in millions of dollars):</t>
  </si>
  <si>
    <t>Reinsurer A is a slow-payer since ratio &gt; 20%</t>
  </si>
  <si>
    <t>Name of</t>
  </si>
  <si>
    <t>Due Date for</t>
  </si>
  <si>
    <t>Status of</t>
  </si>
  <si>
    <t>Amount of</t>
  </si>
  <si>
    <t>Reinsurer</t>
  </si>
  <si>
    <t>Reinsurer's Payment</t>
  </si>
  <si>
    <t>Reinsurer's</t>
  </si>
  <si>
    <t>Recoverable</t>
  </si>
  <si>
    <t>A</t>
  </si>
  <si>
    <t>In Dispute</t>
  </si>
  <si>
    <t>Paid</t>
  </si>
  <si>
    <t>Unpaid</t>
  </si>
  <si>
    <t>Calculate Reinsurer B provision:</t>
  </si>
  <si>
    <t>Overdue recovs on paid loss &amp; LAE &gt; 90 days not in dispute</t>
  </si>
  <si>
    <t>2.5 points</t>
  </si>
  <si>
    <t>Calculate the primary insurer's 2017 provision for reinsurance.</t>
  </si>
  <si>
    <t>Briefly explain two ways in which this primary insurer could reduce its provision for</t>
  </si>
  <si>
    <t>Total Provision</t>
  </si>
  <si>
    <t>reinsurance while continuing to cede a portion of its losses.</t>
  </si>
  <si>
    <t>1. Require more collateral from reinsurers</t>
  </si>
  <si>
    <t>2. Only cede losses to authorized reinsurers</t>
  </si>
  <si>
    <t>Fall 2017</t>
  </si>
  <si>
    <t>Q #14</t>
  </si>
  <si>
    <t>Adjustments</t>
  </si>
  <si>
    <t>The following information is reported on an insurance company's 2016 Schedule F, Part 9 (all</t>
  </si>
  <si>
    <t>figures are in thousands of dollars).</t>
  </si>
  <si>
    <t>1. Cash and Invested Assets</t>
  </si>
  <si>
    <t>2. Premiums and considerations</t>
  </si>
  <si>
    <t>3. Reinsurance recoverable on loss and LAE payments</t>
  </si>
  <si>
    <t>4. Funds held by or deposited with reinsured companies</t>
  </si>
  <si>
    <t>5. Other assets</t>
  </si>
  <si>
    <t>&lt;-Adjust for ceded reserves</t>
  </si>
  <si>
    <t>6. Net amount recoverable from reinsurers</t>
  </si>
  <si>
    <t>&lt;-Adjust for ceded UEPR</t>
  </si>
  <si>
    <t>7. Totals</t>
  </si>
  <si>
    <t>8. Losses and LAE</t>
  </si>
  <si>
    <t>9. Unearned premiums</t>
  </si>
  <si>
    <t>10. Advance premiums</t>
  </si>
  <si>
    <t>11. Dividends declared and unpaid</t>
  </si>
  <si>
    <t>Total liabilities</t>
  </si>
  <si>
    <t>12. Ceded reinsurance premiums payable</t>
  </si>
  <si>
    <t>13. Funds held by company under reinsurance treaties</t>
  </si>
  <si>
    <t>14. Provision for reinsurance</t>
  </si>
  <si>
    <t>15. Total Liabilities</t>
  </si>
  <si>
    <t>16. Surplus</t>
  </si>
  <si>
    <t>17. Totals</t>
  </si>
  <si>
    <t>Strength: It's formulaic, which means it's not easy to manipulate</t>
  </si>
  <si>
    <t>• Ceded loss and loss adjustment expense reserves are 250 in Schedule P, Part 1.</t>
  </si>
  <si>
    <t>Weakness: No statistical basis for the provision for reinsurance formula</t>
  </si>
  <si>
    <t>• Ceded unearned premium reserves are 40 in Schedule F, Part 3.</t>
  </si>
  <si>
    <t>2 points</t>
  </si>
  <si>
    <t>Restate the balance sheet above to a gross of ceded basis.</t>
  </si>
  <si>
    <t>Briefly describe one strength and one weakness of using Schedule F as a solvency monitoring</t>
  </si>
  <si>
    <t>tool.</t>
  </si>
  <si>
    <t>SHOW ALL WORK</t>
  </si>
  <si>
    <t>Spring 2017</t>
  </si>
  <si>
    <t>Q #14 (modified*)</t>
  </si>
  <si>
    <t>Provision for Reinsurer A:</t>
  </si>
  <si>
    <t>An insurance company purchases reinsurance from only two reinsurers. Given the</t>
  </si>
  <si>
    <t>following:</t>
  </si>
  <si>
    <t>Unauthorized</t>
  </si>
  <si>
    <t xml:space="preserve">Authorized </t>
  </si>
  <si>
    <t xml:space="preserve"> Reinsurer A</t>
  </si>
  <si>
    <t>Recoverable on Paid Loss+LAE</t>
  </si>
  <si>
    <t>Recoverable on Paid Loss+LAE &gt; 90 Days Past Due</t>
  </si>
  <si>
    <t>Recoverable on Paid Loss+LAE &gt; 120 Days Past Due</t>
  </si>
  <si>
    <t>Provision for Reinsurer B:</t>
  </si>
  <si>
    <t>Not slow-paying since ratio &lt; 20%</t>
  </si>
  <si>
    <t>Calculate the insurance company’s Schedule F provision for reinsurance.</t>
  </si>
  <si>
    <t>N/A</t>
  </si>
  <si>
    <t>NO LONGER ON SYLLABUS</t>
  </si>
  <si>
    <t>0.75 point</t>
  </si>
  <si>
    <t>Describe one potential improvement to the Schedule F provision for reinsurance from</t>
  </si>
  <si>
    <t>the perspective of a regulator.</t>
  </si>
  <si>
    <t>*We removed part b. since certified reinsurers are now part of Schedule F</t>
  </si>
  <si>
    <t>Fall 2016</t>
  </si>
  <si>
    <t>Q #13</t>
  </si>
  <si>
    <t>Using the following complete reinsurance information for an insurance company as of</t>
  </si>
  <si>
    <t>December 31, 2015 (all figures are in thousands of dollars):</t>
  </si>
  <si>
    <t>1 to 29</t>
  </si>
  <si>
    <t>30 to 90</t>
  </si>
  <si>
    <t>91 to 120</t>
  </si>
  <si>
    <t>Over 120</t>
  </si>
  <si>
    <t>Days</t>
  </si>
  <si>
    <t>Amounts</t>
  </si>
  <si>
    <t>Amounts in</t>
  </si>
  <si>
    <t>Letters of</t>
  </si>
  <si>
    <t>Received Prior</t>
  </si>
  <si>
    <t>Dispute</t>
  </si>
  <si>
    <t>Recoverables</t>
  </si>
  <si>
    <t>Credit</t>
  </si>
  <si>
    <t>90 Days</t>
  </si>
  <si>
    <t>(included in</t>
  </si>
  <si>
    <t>Total)</t>
  </si>
  <si>
    <t>• No amounts in dispute are greater than 90 days overdue.</t>
  </si>
  <si>
    <t>2.75 points</t>
  </si>
  <si>
    <t>Calculate the insurance company's Schedule F provision for reinsurance.</t>
  </si>
  <si>
    <t>Describe two criticisms of using Schedule F to monitor the solvency of an insurance</t>
  </si>
  <si>
    <t>Spring 2016</t>
  </si>
  <si>
    <t>An insurance company has prospective reinsurance contracts with only Reinsurers A and</t>
  </si>
  <si>
    <t>B. As of December 31, 2014, the following information is reported:</t>
  </si>
  <si>
    <t>Authorized</t>
  </si>
  <si>
    <t>Item#</t>
  </si>
  <si>
    <t>Item</t>
  </si>
  <si>
    <t>Total Recoverable on Paid Losses</t>
  </si>
  <si>
    <t>and Paid LAE Excluding Amounts</t>
  </si>
  <si>
    <t>in Dispute</t>
  </si>
  <si>
    <t>Including Amounts in Dispute</t>
  </si>
  <si>
    <t xml:space="preserve">Amounts in Dispute Included in </t>
  </si>
  <si>
    <t>&lt;-Slow-pay since &gt;20%</t>
  </si>
  <si>
    <t>Item #2</t>
  </si>
  <si>
    <t>Funds Held By Company Under</t>
  </si>
  <si>
    <t>Reinsurance Treaties</t>
  </si>
  <si>
    <t>Miscellaneous Balances Payable</t>
  </si>
  <si>
    <t xml:space="preserve">Reinsurance Recoverable on Paid </t>
  </si>
  <si>
    <t>Losses &amp; LAE Over 90 Days Past</t>
  </si>
  <si>
    <t xml:space="preserve"> Due Excluding: Amounts in Dispute</t>
  </si>
  <si>
    <t>Amount in Dispute Excluded from</t>
  </si>
  <si>
    <t xml:space="preserve"> Item #8</t>
  </si>
  <si>
    <t>The reporting entity does not get penalized as much (in terms of the provision</t>
  </si>
  <si>
    <t>for reinsurance) as an unauthorized reinsurer</t>
  </si>
  <si>
    <t>3.75 points</t>
  </si>
  <si>
    <t>Calculate the insurer's 2014 Schedule F provision for reinsurance.</t>
  </si>
  <si>
    <t>The reinsurer does not have to post as much collateral</t>
  </si>
  <si>
    <t>In 2012, the NAIC introduced a new category of reinsurers-certified</t>
  </si>
  <si>
    <t>reinsurers-to be used in the calculation of the Schedule F provision for</t>
  </si>
  <si>
    <t>reinsurance. Briefly describe a benefit that this new "certified" category provides</t>
  </si>
  <si>
    <t>to the reporting entity and a benefit that it provides to reinsurers.</t>
  </si>
  <si>
    <t>Show the reinsurer's rating agency rating. This would help regulators better understand any solvency concerns with the reinsurer or potential collectability concerns</t>
  </si>
  <si>
    <t>Note: The examiners' report claims that trusts are NOT allowable offsets. However, under the new version of Sch. F, it absolutely appears that collateral held in trusts is always allowed as an offset. You can see this in the examples shown for authorized reinsurers in Ch. 14 of the Odomirok text</t>
  </si>
  <si>
    <t>Collateral in trust offsets as well. No change in provision</t>
  </si>
  <si>
    <t>&lt;-Allowable offsets</t>
  </si>
  <si>
    <t>&lt;-Collateral deficiency</t>
  </si>
  <si>
    <t>Collateral Deficiency</t>
  </si>
  <si>
    <t>Since no data is specified in the contract, we must base the age of each recoverable on the date in which the recoverable exceeds $50,000 and is entered into the insurer's ledger as a paid recoverable</t>
  </si>
  <si>
    <t>Credit Risk Charge on Collateralized Recoverables</t>
  </si>
  <si>
    <t>&lt;-Stressed net recoverable</t>
  </si>
  <si>
    <t>Credit Risk Charge on Uncollateralized Recoverables</t>
  </si>
  <si>
    <t>&lt;-Credit risk charge on collateralized recoverables</t>
  </si>
  <si>
    <t>&lt;-Credit risk charge on uncollateralized recoverables</t>
  </si>
  <si>
    <t>Slow-Pay Ratio</t>
  </si>
  <si>
    <t>&lt;-Recovs on paid loss &amp; LAE &gt; 90 days</t>
  </si>
  <si>
    <t>&lt;-Provided collateral</t>
  </si>
  <si>
    <t>&lt;-Net amount recoverable</t>
  </si>
  <si>
    <t>&lt;-Credit allowed for net coverables</t>
  </si>
  <si>
    <t>Provision due to collateral deficiency</t>
  </si>
  <si>
    <t>Provision due to overdue reinsurance</t>
  </si>
  <si>
    <t>&lt;-Net unsecured recoverable</t>
  </si>
  <si>
    <t>Total certified provision</t>
  </si>
  <si>
    <t>Total provision for reinsurance</t>
  </si>
  <si>
    <t>&lt;-Total recovs on paid loss &amp; LAE not in dispute</t>
  </si>
  <si>
    <t>&lt;-Amount received in prior 90 days</t>
  </si>
  <si>
    <t>&lt;-Allowable offsets (from letters of credit)</t>
  </si>
  <si>
    <t>&lt;-Total recoverables on paid loss &amp; LAE &gt; 90 days, excluding disputes</t>
  </si>
  <si>
    <t>Recoverables on IBNR Losses on Contracts In Force Prior to 7/1/84 and Not Renewed</t>
  </si>
  <si>
    <t>The first group of problems are original practice problems. They're written to be similar to the type of questions you might see on the exam and to help you better understand the material.
For each problem you'll see:
• An original practice problem
• A detailed solution</t>
  </si>
  <si>
    <r>
      <t xml:space="preserve">The past CAS problems include the questions from the 2016-2019 released exams for the paper that are on syllabus.
For the problems you'll see:
• Past CAS question in Excel format
• A detailed solution
</t>
    </r>
    <r>
      <rPr>
        <b/>
        <sz val="12"/>
        <color theme="1"/>
        <rFont val="Calibri"/>
        <family val="2"/>
      </rPr>
      <t>Note:</t>
    </r>
    <r>
      <rPr>
        <sz val="12"/>
        <color theme="1"/>
        <rFont val="Calibri"/>
        <family val="2"/>
      </rPr>
      <t xml:space="preserve"> 
These questions are solely owned by the CAS. They are included in the online course for student convenience.</t>
    </r>
  </si>
  <si>
    <t xml:space="preserve">If you have a question on one of the problems, make sure to search in the course forum to see if someone else has had a similar question.
If you're still stuck, please ask your question in the course forum and your instructor or a fellow student will be able to help you out!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</si>
</sst>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3" formatCode="_(* #,##0.00_);_(* \(#,##0.00\);_(* &quot;-&quot;??_);_(@_)"/>
    <numFmt numFmtId="164" formatCode="&quot;$&quot;#,##0.0_);[Red]\(&quot;$&quot;#,##0.0\)"/>
    <numFmt numFmtId="165" formatCode="0.0%"/>
    <numFmt numFmtId="166" formatCode="0.000"/>
    <numFmt numFmtId="167" formatCode="_(* #,##0_);_(* \(#,##0\);_(* &quot;-&quot;??_);_(@_)"/>
    <numFmt numFmtId="168" formatCode="_(* #,##0.000_);_(* \(#,##0.000\);_(* &quot;-&quot;??_);_(@_)"/>
    <numFmt numFmtId="169" formatCode="mmmm\ \ yy"/>
  </numFmts>
  <fonts count="17" x14ac:knownFonts="1">
    <font>
      <sz val="12"/>
      <color theme="1"/>
      <name val="Calibri"/>
      <family val="2"/>
      <scheme val="minor"/>
    </font>
    <font>
      <sz val="12"/>
      <color theme="1"/>
      <name val="Calibri"/>
      <family val="2"/>
    </font>
    <font>
      <sz val="12"/>
      <color theme="1"/>
      <name val="Calibri"/>
      <family val="2"/>
    </font>
    <font>
      <sz val="12"/>
      <color theme="1"/>
      <name val="Calibri"/>
      <family val="2"/>
    </font>
    <font>
      <sz val="12"/>
      <color theme="1"/>
      <name val="Calibri"/>
      <family val="2"/>
      <scheme val="minor"/>
    </font>
    <font>
      <sz val="12"/>
      <color rgb="FFFF0000"/>
      <name val="Calibri"/>
      <family val="2"/>
    </font>
    <font>
      <b/>
      <sz val="12"/>
      <color theme="1"/>
      <name val="Calibri"/>
      <family val="2"/>
    </font>
    <font>
      <sz val="11"/>
      <color theme="1"/>
      <name val="Calibri"/>
      <family val="2"/>
      <scheme val="minor"/>
    </font>
    <font>
      <u/>
      <sz val="12"/>
      <color theme="10"/>
      <name val="Calibri"/>
      <family val="2"/>
    </font>
    <font>
      <b/>
      <sz val="16"/>
      <color theme="1"/>
      <name val="Calibri"/>
      <family val="2"/>
    </font>
    <font>
      <u/>
      <sz val="14"/>
      <color theme="1"/>
      <name val="Calibri"/>
      <family val="2"/>
    </font>
    <font>
      <b/>
      <sz val="12"/>
      <color theme="1"/>
      <name val="Calibri"/>
      <family val="2"/>
      <scheme val="minor"/>
    </font>
    <font>
      <b/>
      <u/>
      <sz val="12"/>
      <color theme="1"/>
      <name val="Calibri"/>
      <family val="2"/>
      <scheme val="minor"/>
    </font>
    <font>
      <b/>
      <sz val="14"/>
      <color theme="1"/>
      <name val="Calibri"/>
      <family val="2"/>
      <scheme val="minor"/>
    </font>
    <font>
      <u/>
      <sz val="12"/>
      <color theme="1"/>
      <name val="Calibri"/>
      <family val="2"/>
      <scheme val="minor"/>
    </font>
    <font>
      <sz val="12"/>
      <color rgb="FF000000"/>
      <name val="Calibri"/>
      <family val="2"/>
      <scheme val="minor"/>
    </font>
    <font>
      <i/>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s>
  <borders count="30">
    <border>
      <left/>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0" fontId="7" fillId="0" borderId="0"/>
    <xf numFmtId="0" fontId="3" fillId="0" borderId="0"/>
    <xf numFmtId="0" fontId="8" fillId="0" borderId="0" applyNumberForma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303">
    <xf numFmtId="0" fontId="0" fillId="0" borderId="0" xfId="0"/>
    <xf numFmtId="0" fontId="6" fillId="0" borderId="3" xfId="1" applyFont="1" applyBorder="1" applyAlignment="1">
      <alignment horizontal="center" vertical="center"/>
    </xf>
    <xf numFmtId="0" fontId="3" fillId="0" borderId="1" xfId="2" applyBorder="1"/>
    <xf numFmtId="0" fontId="3" fillId="0" borderId="0" xfId="2"/>
    <xf numFmtId="0" fontId="3" fillId="0" borderId="2" xfId="2" applyBorder="1"/>
    <xf numFmtId="0" fontId="8" fillId="0" borderId="0" xfId="3" applyBorder="1"/>
    <xf numFmtId="0" fontId="9" fillId="0" borderId="0" xfId="2" applyFont="1"/>
    <xf numFmtId="0" fontId="3" fillId="0" borderId="0" xfId="2" applyAlignment="1">
      <alignment horizontal="left" vertical="top"/>
    </xf>
    <xf numFmtId="0" fontId="10" fillId="0" borderId="0" xfId="2" applyFont="1"/>
    <xf numFmtId="0" fontId="5" fillId="0" borderId="0" xfId="2" applyFont="1" applyAlignment="1">
      <alignment horizontal="left" vertical="top"/>
    </xf>
    <xf numFmtId="0" fontId="11" fillId="0" borderId="0" xfId="0" applyFont="1"/>
    <xf numFmtId="0" fontId="0" fillId="0" borderId="0" xfId="0" applyAlignment="1">
      <alignment horizontal="left"/>
    </xf>
    <xf numFmtId="0" fontId="11" fillId="2" borderId="3" xfId="0" applyFont="1" applyFill="1" applyBorder="1"/>
    <xf numFmtId="0" fontId="0" fillId="2" borderId="3" xfId="0" applyFill="1" applyBorder="1" applyAlignment="1">
      <alignment horizontal="center"/>
    </xf>
    <xf numFmtId="0" fontId="0" fillId="2" borderId="1" xfId="0" applyFill="1" applyBorder="1" applyAlignment="1">
      <alignment horizontal="left"/>
    </xf>
    <xf numFmtId="0" fontId="0" fillId="2" borderId="0" xfId="0" applyFill="1" applyAlignment="1">
      <alignment horizontal="left"/>
    </xf>
    <xf numFmtId="0" fontId="0" fillId="2" borderId="2" xfId="0" applyFill="1" applyBorder="1" applyAlignment="1">
      <alignment horizontal="left"/>
    </xf>
    <xf numFmtId="0" fontId="11" fillId="2" borderId="0" xfId="0" applyFont="1" applyFill="1" applyAlignment="1">
      <alignment horizontal="left"/>
    </xf>
    <xf numFmtId="0" fontId="0" fillId="2" borderId="0" xfId="0" applyFill="1" applyAlignment="1">
      <alignment horizontal="center"/>
    </xf>
    <xf numFmtId="0" fontId="0" fillId="0" borderId="0" xfId="0" quotePrefix="1" applyAlignment="1">
      <alignment horizontal="left"/>
    </xf>
    <xf numFmtId="0" fontId="0" fillId="2" borderId="3" xfId="0" applyFill="1" applyBorder="1" applyAlignment="1">
      <alignment horizontal="left"/>
    </xf>
    <xf numFmtId="0" fontId="0" fillId="2" borderId="5" xfId="0" applyFill="1" applyBorder="1" applyAlignment="1">
      <alignment horizontal="left"/>
    </xf>
    <xf numFmtId="0" fontId="11" fillId="0" borderId="0" xfId="0" quotePrefix="1" applyFont="1" applyAlignment="1">
      <alignment horizontal="left"/>
    </xf>
    <xf numFmtId="0" fontId="0" fillId="2" borderId="0" xfId="0" applyFill="1" applyAlignment="1">
      <alignment vertical="center"/>
    </xf>
    <xf numFmtId="0" fontId="12" fillId="0" borderId="0" xfId="0" applyFont="1" applyAlignment="1">
      <alignment horizontal="left"/>
    </xf>
    <xf numFmtId="0" fontId="0" fillId="0" borderId="0" xfId="0" applyAlignment="1">
      <alignment vertical="center"/>
    </xf>
    <xf numFmtId="0" fontId="0" fillId="2" borderId="6" xfId="0" applyFill="1" applyBorder="1" applyAlignment="1">
      <alignment horizontal="left"/>
    </xf>
    <xf numFmtId="0" fontId="0" fillId="2" borderId="7" xfId="0" applyFill="1" applyBorder="1" applyAlignment="1">
      <alignment horizontal="left"/>
    </xf>
    <xf numFmtId="0" fontId="14" fillId="0" borderId="0" xfId="0" applyFont="1" applyAlignment="1">
      <alignment horizontal="left"/>
    </xf>
    <xf numFmtId="0" fontId="0" fillId="2" borderId="0" xfId="0" applyFill="1"/>
    <xf numFmtId="0" fontId="11" fillId="0" borderId="0" xfId="0" applyFont="1" applyAlignment="1">
      <alignment horizontal="left"/>
    </xf>
    <xf numFmtId="0" fontId="0" fillId="2" borderId="2" xfId="0" applyFill="1" applyBorder="1" applyAlignment="1">
      <alignment horizontal="left" wrapText="1"/>
    </xf>
    <xf numFmtId="0" fontId="0" fillId="2" borderId="0" xfId="0" quotePrefix="1" applyFill="1" applyAlignment="1">
      <alignment horizontal="left"/>
    </xf>
    <xf numFmtId="0" fontId="13" fillId="2" borderId="4" xfId="0" applyFont="1" applyFill="1" applyBorder="1" applyAlignment="1">
      <alignment horizontal="left"/>
    </xf>
    <xf numFmtId="0" fontId="0" fillId="2" borderId="8" xfId="0" applyFill="1" applyBorder="1" applyAlignment="1">
      <alignment horizontal="left"/>
    </xf>
    <xf numFmtId="0" fontId="12" fillId="0" borderId="0" xfId="0" quotePrefix="1" applyFont="1" applyAlignment="1">
      <alignment horizontal="left"/>
    </xf>
    <xf numFmtId="0" fontId="2" fillId="2" borderId="0" xfId="0" applyFont="1" applyFill="1" applyAlignment="1">
      <alignment vertical="center"/>
    </xf>
    <xf numFmtId="0" fontId="0" fillId="2" borderId="0" xfId="0" quotePrefix="1" applyFill="1" applyAlignment="1">
      <alignment vertical="center"/>
    </xf>
    <xf numFmtId="0" fontId="0" fillId="0" borderId="0" xfId="0" quotePrefix="1" applyAlignment="1">
      <alignment horizontal="left" vertical="center" wrapText="1"/>
    </xf>
    <xf numFmtId="0" fontId="13" fillId="0" borderId="0" xfId="0" applyFont="1"/>
    <xf numFmtId="0" fontId="2" fillId="2" borderId="0" xfId="0" applyFont="1" applyFill="1" applyAlignment="1">
      <alignment horizontal="left" vertical="center" wrapText="1"/>
    </xf>
    <xf numFmtId="0" fontId="2" fillId="2" borderId="2" xfId="0" applyFont="1" applyFill="1" applyBorder="1" applyAlignment="1">
      <alignment horizontal="left" vertical="center" wrapText="1"/>
    </xf>
    <xf numFmtId="0" fontId="2" fillId="2" borderId="0" xfId="0" applyFont="1" applyFill="1" applyAlignment="1">
      <alignment vertical="center" wrapText="1"/>
    </xf>
    <xf numFmtId="0" fontId="2" fillId="0" borderId="0" xfId="0" applyFont="1" applyAlignment="1">
      <alignment vertical="center"/>
    </xf>
    <xf numFmtId="0" fontId="0" fillId="0" borderId="0" xfId="0" applyAlignment="1">
      <alignment horizontal="center"/>
    </xf>
    <xf numFmtId="9" fontId="0" fillId="0" borderId="0" xfId="0" applyNumberFormat="1" applyAlignment="1">
      <alignment horizontal="center"/>
    </xf>
    <xf numFmtId="0" fontId="11" fillId="2" borderId="9" xfId="0" applyFont="1" applyFill="1" applyBorder="1" applyAlignment="1">
      <alignment horizontal="left"/>
    </xf>
    <xf numFmtId="0" fontId="11" fillId="2" borderId="11" xfId="0" applyFont="1" applyFill="1" applyBorder="1" applyAlignment="1">
      <alignment horizontal="center"/>
    </xf>
    <xf numFmtId="6" fontId="0" fillId="0" borderId="0" xfId="0" applyNumberFormat="1" applyAlignment="1">
      <alignment horizontal="left"/>
    </xf>
    <xf numFmtId="0" fontId="0" fillId="2" borderId="16" xfId="0" applyFill="1" applyBorder="1" applyAlignment="1">
      <alignment horizontal="left"/>
    </xf>
    <xf numFmtId="0" fontId="0" fillId="2" borderId="17" xfId="0" applyFill="1" applyBorder="1" applyAlignment="1">
      <alignment horizontal="left"/>
    </xf>
    <xf numFmtId="6" fontId="0" fillId="2" borderId="17" xfId="0" applyNumberFormat="1" applyFill="1" applyBorder="1" applyAlignment="1">
      <alignment horizontal="center"/>
    </xf>
    <xf numFmtId="0" fontId="0" fillId="2" borderId="19" xfId="0" applyFill="1" applyBorder="1" applyAlignment="1">
      <alignment horizontal="left"/>
    </xf>
    <xf numFmtId="0" fontId="0" fillId="2" borderId="20" xfId="0" applyFill="1" applyBorder="1" applyAlignment="1">
      <alignment horizontal="left"/>
    </xf>
    <xf numFmtId="0" fontId="0" fillId="2" borderId="21" xfId="0" applyFill="1" applyBorder="1" applyAlignment="1">
      <alignment horizontal="left"/>
    </xf>
    <xf numFmtId="6" fontId="0" fillId="2" borderId="21" xfId="0" applyNumberFormat="1" applyFill="1" applyBorder="1" applyAlignment="1">
      <alignment horizontal="center"/>
    </xf>
    <xf numFmtId="0" fontId="0" fillId="0" borderId="22" xfId="0" applyBorder="1" applyAlignment="1">
      <alignment horizontal="left"/>
    </xf>
    <xf numFmtId="6" fontId="0" fillId="0" borderId="23" xfId="0" applyNumberFormat="1" applyBorder="1" applyAlignment="1">
      <alignment horizontal="left"/>
    </xf>
    <xf numFmtId="164" fontId="0" fillId="0" borderId="0" xfId="0" applyNumberFormat="1" applyAlignment="1">
      <alignment horizontal="left"/>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11" fillId="2" borderId="14" xfId="0" applyFont="1" applyFill="1" applyBorder="1" applyAlignment="1">
      <alignment horizontal="center"/>
    </xf>
    <xf numFmtId="0" fontId="0" fillId="2" borderId="12" xfId="0" applyFill="1" applyBorder="1" applyAlignment="1">
      <alignment horizontal="left"/>
    </xf>
    <xf numFmtId="0" fontId="0" fillId="2" borderId="13" xfId="0" applyFill="1" applyBorder="1" applyAlignment="1">
      <alignment horizontal="left"/>
    </xf>
    <xf numFmtId="0" fontId="0" fillId="2" borderId="14" xfId="0" applyFill="1" applyBorder="1" applyAlignment="1">
      <alignment horizontal="left"/>
    </xf>
    <xf numFmtId="6" fontId="0" fillId="2" borderId="14" xfId="0" applyNumberFormat="1"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left"/>
    </xf>
    <xf numFmtId="0" fontId="0" fillId="2" borderId="24" xfId="0" applyFill="1" applyBorder="1" applyAlignment="1">
      <alignment horizontal="center"/>
    </xf>
    <xf numFmtId="0" fontId="0" fillId="2" borderId="24" xfId="0" applyFill="1" applyBorder="1" applyAlignment="1">
      <alignment horizontal="left"/>
    </xf>
    <xf numFmtId="0" fontId="0" fillId="2" borderId="23" xfId="0" applyFill="1" applyBorder="1" applyAlignment="1">
      <alignment horizontal="left"/>
    </xf>
    <xf numFmtId="9" fontId="0" fillId="0" borderId="0" xfId="7" applyFont="1" applyAlignment="1">
      <alignment horizontal="left"/>
    </xf>
    <xf numFmtId="6" fontId="0" fillId="0" borderId="24" xfId="0" applyNumberFormat="1" applyBorder="1" applyAlignment="1">
      <alignment horizontal="left"/>
    </xf>
    <xf numFmtId="0" fontId="0" fillId="0" borderId="24" xfId="0" applyBorder="1" applyAlignment="1">
      <alignment horizontal="left"/>
    </xf>
    <xf numFmtId="0" fontId="0" fillId="0" borderId="23" xfId="0" applyBorder="1" applyAlignment="1">
      <alignment horizontal="left"/>
    </xf>
    <xf numFmtId="10" fontId="0" fillId="0" borderId="0" xfId="7" applyNumberFormat="1" applyFont="1" applyAlignment="1">
      <alignment horizontal="left"/>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38" fontId="0" fillId="2" borderId="0" xfId="0" applyNumberFormat="1" applyFill="1" applyAlignment="1">
      <alignment horizontal="center"/>
    </xf>
    <xf numFmtId="0" fontId="14" fillId="0" borderId="0" xfId="0" quotePrefix="1" applyFont="1" applyAlignment="1">
      <alignment horizontal="left"/>
    </xf>
    <xf numFmtId="0" fontId="0" fillId="2" borderId="0" xfId="0" applyFill="1" applyAlignment="1">
      <alignment wrapText="1"/>
    </xf>
    <xf numFmtId="0" fontId="0" fillId="2" borderId="2" xfId="0" applyFill="1" applyBorder="1" applyAlignment="1">
      <alignment wrapText="1"/>
    </xf>
    <xf numFmtId="0" fontId="0" fillId="2" borderId="2"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6" fontId="0" fillId="2" borderId="0" xfId="0" applyNumberFormat="1" applyFill="1" applyAlignment="1">
      <alignment horizontal="center"/>
    </xf>
    <xf numFmtId="8" fontId="0" fillId="0" borderId="0" xfId="0" applyNumberFormat="1" applyAlignment="1">
      <alignment horizontal="left"/>
    </xf>
    <xf numFmtId="10" fontId="0" fillId="2" borderId="0" xfId="0" applyNumberFormat="1" applyFill="1" applyAlignment="1">
      <alignment horizontal="center"/>
    </xf>
    <xf numFmtId="0" fontId="0" fillId="2" borderId="25" xfId="0" applyFill="1" applyBorder="1" applyAlignment="1">
      <alignment horizontal="left"/>
    </xf>
    <xf numFmtId="0" fontId="0" fillId="2" borderId="17" xfId="0" applyFill="1" applyBorder="1" applyAlignment="1">
      <alignment horizontal="center"/>
    </xf>
    <xf numFmtId="0" fontId="0" fillId="2" borderId="26" xfId="0" applyFill="1" applyBorder="1" applyAlignment="1">
      <alignment horizontal="center"/>
    </xf>
    <xf numFmtId="165" fontId="0" fillId="0" borderId="0" xfId="7" applyNumberFormat="1" applyFont="1" applyAlignment="1">
      <alignment horizontal="left"/>
    </xf>
    <xf numFmtId="0" fontId="0" fillId="2" borderId="15" xfId="0" applyFill="1" applyBorder="1" applyAlignment="1">
      <alignment horizontal="center"/>
    </xf>
    <xf numFmtId="0" fontId="0" fillId="2" borderId="18" xfId="0" applyFill="1" applyBorder="1" applyAlignment="1">
      <alignment horizontal="center"/>
    </xf>
    <xf numFmtId="0" fontId="0" fillId="2" borderId="10" xfId="0" applyFill="1" applyBorder="1" applyAlignment="1">
      <alignment horizontal="left"/>
    </xf>
    <xf numFmtId="0" fontId="0" fillId="0" borderId="28" xfId="0" applyBorder="1" applyAlignment="1">
      <alignment horizontal="left"/>
    </xf>
    <xf numFmtId="0" fontId="11" fillId="2" borderId="16" xfId="0" applyFont="1" applyFill="1" applyBorder="1" applyAlignment="1">
      <alignment horizontal="left"/>
    </xf>
    <xf numFmtId="0" fontId="11" fillId="2" borderId="19" xfId="0" applyFont="1" applyFill="1" applyBorder="1" applyAlignment="1">
      <alignment horizontal="left"/>
    </xf>
    <xf numFmtId="0" fontId="0" fillId="0" borderId="29" xfId="0" applyBorder="1" applyAlignment="1">
      <alignment horizontal="left"/>
    </xf>
    <xf numFmtId="0" fontId="0" fillId="2" borderId="4" xfId="0" applyFill="1" applyBorder="1"/>
    <xf numFmtId="0" fontId="0" fillId="2" borderId="3" xfId="0" applyFill="1" applyBorder="1"/>
    <xf numFmtId="0" fontId="0" fillId="2" borderId="5" xfId="0" applyFill="1" applyBorder="1"/>
    <xf numFmtId="0" fontId="0" fillId="2" borderId="1" xfId="0" applyFill="1" applyBorder="1"/>
    <xf numFmtId="0" fontId="11" fillId="2" borderId="0" xfId="0" applyFont="1" applyFill="1"/>
    <xf numFmtId="2" fontId="11" fillId="2" borderId="0" xfId="0" applyNumberFormat="1" applyFont="1" applyFill="1" applyAlignment="1">
      <alignment horizontal="center"/>
    </xf>
    <xf numFmtId="0" fontId="0" fillId="2" borderId="2" xfId="0" applyFill="1" applyBorder="1"/>
    <xf numFmtId="166" fontId="0" fillId="0" borderId="0" xfId="0" applyNumberFormat="1"/>
    <xf numFmtId="6" fontId="0" fillId="0" borderId="0" xfId="0" applyNumberFormat="1"/>
    <xf numFmtId="167" fontId="0" fillId="0" borderId="0" xfId="6" applyNumberFormat="1" applyFont="1"/>
    <xf numFmtId="168" fontId="0" fillId="0" borderId="0" xfId="6" applyNumberFormat="1" applyFont="1"/>
    <xf numFmtId="43" fontId="11" fillId="0" borderId="0" xfId="0" applyNumberFormat="1" applyFont="1"/>
    <xf numFmtId="0" fontId="0" fillId="2" borderId="1" xfId="0" applyFill="1" applyBorder="1" applyAlignment="1">
      <alignment horizontal="center"/>
    </xf>
    <xf numFmtId="6" fontId="11" fillId="0" borderId="0" xfId="0" applyNumberFormat="1" applyFont="1"/>
    <xf numFmtId="6" fontId="0" fillId="2" borderId="25" xfId="0" applyNumberFormat="1" applyFill="1" applyBorder="1" applyAlignment="1">
      <alignment horizontal="center"/>
    </xf>
    <xf numFmtId="0" fontId="0" fillId="2" borderId="25" xfId="0" applyFill="1" applyBorder="1" applyAlignment="1">
      <alignment horizontal="right"/>
    </xf>
    <xf numFmtId="0" fontId="0" fillId="2" borderId="26" xfId="0" applyFill="1" applyBorder="1" applyAlignment="1">
      <alignment horizontal="right"/>
    </xf>
    <xf numFmtId="0" fontId="0" fillId="2" borderId="25" xfId="0" quotePrefix="1" applyFill="1" applyBorder="1" applyAlignment="1">
      <alignment horizontal="right"/>
    </xf>
    <xf numFmtId="43" fontId="0" fillId="0" borderId="0" xfId="6" applyFont="1"/>
    <xf numFmtId="164" fontId="11" fillId="0" borderId="0" xfId="0" applyNumberFormat="1" applyFont="1"/>
    <xf numFmtId="2" fontId="0" fillId="0" borderId="0" xfId="0" applyNumberFormat="1"/>
    <xf numFmtId="6" fontId="0" fillId="2" borderId="25" xfId="0" quotePrefix="1" applyNumberFormat="1" applyFill="1" applyBorder="1" applyAlignment="1">
      <alignment horizontal="center"/>
    </xf>
    <xf numFmtId="0" fontId="0" fillId="2" borderId="0" xfId="0" quotePrefix="1" applyFill="1" applyAlignment="1">
      <alignment horizontal="right"/>
    </xf>
    <xf numFmtId="0" fontId="0" fillId="2" borderId="0" xfId="0" applyFill="1" applyAlignment="1">
      <alignment horizontal="right"/>
    </xf>
    <xf numFmtId="0" fontId="0" fillId="2" borderId="6" xfId="0" applyFill="1" applyBorder="1"/>
    <xf numFmtId="0" fontId="0" fillId="2" borderId="7" xfId="0" applyFill="1" applyBorder="1"/>
    <xf numFmtId="0" fontId="0" fillId="2" borderId="8" xfId="0" applyFill="1" applyBorder="1"/>
    <xf numFmtId="0" fontId="0" fillId="2" borderId="22" xfId="0" applyFill="1" applyBorder="1"/>
    <xf numFmtId="0" fontId="0" fillId="2" borderId="24" xfId="0" applyFill="1" applyBorder="1"/>
    <xf numFmtId="0" fontId="0" fillId="2" borderId="24" xfId="0" quotePrefix="1" applyFill="1" applyBorder="1"/>
    <xf numFmtId="0" fontId="0" fillId="2" borderId="23" xfId="0" applyFill="1" applyBorder="1"/>
    <xf numFmtId="0" fontId="0" fillId="2" borderId="4" xfId="0" applyFill="1" applyBorder="1" applyAlignment="1">
      <alignment horizontal="left"/>
    </xf>
    <xf numFmtId="0" fontId="14" fillId="0" borderId="0" xfId="0" applyFont="1"/>
    <xf numFmtId="0" fontId="0" fillId="2" borderId="25" xfId="0" applyFill="1" applyBorder="1" applyAlignment="1">
      <alignment horizontal="center"/>
    </xf>
    <xf numFmtId="169" fontId="0" fillId="2" borderId="25" xfId="0" applyNumberFormat="1" applyFill="1" applyBorder="1" applyAlignment="1">
      <alignment horizontal="center"/>
    </xf>
    <xf numFmtId="0" fontId="4" fillId="0" borderId="0" xfId="0" applyFont="1"/>
    <xf numFmtId="0" fontId="0" fillId="2" borderId="25" xfId="0" quotePrefix="1" applyFill="1" applyBorder="1" applyAlignment="1">
      <alignment horizontal="center"/>
    </xf>
    <xf numFmtId="0" fontId="11" fillId="2" borderId="3" xfId="0" applyFont="1" applyFill="1" applyBorder="1" applyAlignment="1">
      <alignment horizontal="left"/>
    </xf>
    <xf numFmtId="0" fontId="4" fillId="2" borderId="3" xfId="0" applyFont="1" applyFill="1" applyBorder="1" applyAlignment="1">
      <alignment horizontal="center"/>
    </xf>
    <xf numFmtId="0" fontId="0" fillId="2" borderId="25" xfId="0" applyFill="1" applyBorder="1" applyAlignment="1">
      <alignment horizontal="center" wrapText="1"/>
    </xf>
    <xf numFmtId="0" fontId="11" fillId="0" borderId="0" xfId="0" applyFont="1" applyAlignment="1">
      <alignment horizontal="center"/>
    </xf>
    <xf numFmtId="3" fontId="0" fillId="2" borderId="25" xfId="0" applyNumberFormat="1" applyFill="1" applyBorder="1" applyAlignment="1">
      <alignment horizontal="center"/>
    </xf>
    <xf numFmtId="3" fontId="0" fillId="0" borderId="0" xfId="0" applyNumberFormat="1"/>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6" xfId="0" applyFont="1" applyFill="1" applyBorder="1" applyAlignment="1">
      <alignment horizontal="center" vertical="center" wrapText="1"/>
    </xf>
    <xf numFmtId="3" fontId="0" fillId="2" borderId="26" xfId="0" applyNumberFormat="1" applyFill="1" applyBorder="1" applyAlignment="1">
      <alignment horizontal="center" vertical="center" wrapText="1"/>
    </xf>
    <xf numFmtId="3" fontId="0" fillId="2" borderId="25" xfId="0" applyNumberFormat="1" applyFill="1" applyBorder="1" applyAlignment="1">
      <alignment horizontal="center" vertical="center" wrapText="1"/>
    </xf>
    <xf numFmtId="0" fontId="0" fillId="2" borderId="25" xfId="0" applyFill="1" applyBorder="1" applyAlignment="1">
      <alignment horizontal="center" vertical="center" wrapText="1"/>
    </xf>
    <xf numFmtId="0" fontId="15" fillId="3" borderId="1" xfId="0" applyFont="1" applyFill="1" applyBorder="1" applyAlignment="1">
      <alignment horizontal="left"/>
    </xf>
    <xf numFmtId="0" fontId="0" fillId="2" borderId="0" xfId="0" quotePrefix="1" applyFill="1"/>
    <xf numFmtId="0" fontId="0" fillId="2" borderId="7" xfId="0" quotePrefix="1" applyFill="1" applyBorder="1"/>
    <xf numFmtId="0" fontId="16" fillId="0" borderId="0" xfId="0" applyFont="1" applyAlignment="1">
      <alignment horizontal="left"/>
    </xf>
    <xf numFmtId="165" fontId="0" fillId="0" borderId="0" xfId="7" applyNumberFormat="1" applyFont="1"/>
    <xf numFmtId="0" fontId="0" fillId="2" borderId="12" xfId="0" applyFill="1" applyBorder="1"/>
    <xf numFmtId="43" fontId="0" fillId="0" borderId="0" xfId="0" applyNumberFormat="1"/>
    <xf numFmtId="0" fontId="0" fillId="2" borderId="25" xfId="0" applyFill="1" applyBorder="1"/>
    <xf numFmtId="0" fontId="0" fillId="2" borderId="26" xfId="0" applyFill="1" applyBorder="1"/>
    <xf numFmtId="0" fontId="4" fillId="0" borderId="0" xfId="0" applyFont="1" applyAlignment="1">
      <alignment horizontal="left"/>
    </xf>
    <xf numFmtId="0" fontId="2" fillId="2" borderId="4" xfId="0" applyFont="1" applyFill="1" applyBorder="1" applyAlignment="1">
      <alignment horizontal="left"/>
    </xf>
    <xf numFmtId="0" fontId="6" fillId="2" borderId="3" xfId="0" applyFont="1" applyFill="1" applyBorder="1"/>
    <xf numFmtId="0" fontId="2" fillId="2" borderId="3" xfId="0" applyFont="1" applyFill="1" applyBorder="1" applyAlignment="1">
      <alignment horizontal="center"/>
    </xf>
    <xf numFmtId="0" fontId="2" fillId="2" borderId="3" xfId="0" applyFont="1" applyFill="1" applyBorder="1"/>
    <xf numFmtId="0" fontId="2" fillId="2" borderId="5" xfId="0" applyFont="1" applyFill="1" applyBorder="1"/>
    <xf numFmtId="0" fontId="2" fillId="2" borderId="1" xfId="0" applyFont="1" applyFill="1" applyBorder="1" applyAlignment="1">
      <alignment horizontal="left"/>
    </xf>
    <xf numFmtId="0" fontId="6" fillId="2" borderId="0" xfId="0" applyFont="1" applyFill="1"/>
    <xf numFmtId="2" fontId="6" fillId="2" borderId="0" xfId="0" applyNumberFormat="1" applyFont="1" applyFill="1" applyAlignment="1">
      <alignment horizontal="center"/>
    </xf>
    <xf numFmtId="0" fontId="2" fillId="2" borderId="0" xfId="0" applyFont="1" applyFill="1"/>
    <xf numFmtId="0" fontId="2" fillId="2" borderId="2" xfId="0" applyFont="1" applyFill="1" applyBorder="1"/>
    <xf numFmtId="0" fontId="2" fillId="2" borderId="15" xfId="0" applyFont="1" applyFill="1" applyBorder="1" applyAlignment="1">
      <alignment vertical="center" wrapText="1"/>
    </xf>
    <xf numFmtId="0" fontId="2" fillId="2" borderId="15" xfId="0" applyFont="1" applyFill="1" applyBorder="1" applyAlignment="1">
      <alignment horizontal="center" vertical="center" wrapText="1"/>
    </xf>
    <xf numFmtId="0" fontId="2" fillId="2" borderId="26" xfId="0" applyFont="1" applyFill="1" applyBorder="1" applyAlignment="1">
      <alignment horizontal="center" vertical="center" wrapText="1"/>
    </xf>
    <xf numFmtId="6" fontId="2" fillId="2" borderId="15" xfId="0" applyNumberFormat="1" applyFont="1" applyFill="1" applyBorder="1" applyAlignment="1">
      <alignment horizontal="center" vertical="center" wrapText="1"/>
    </xf>
    <xf numFmtId="0" fontId="2" fillId="2" borderId="18" xfId="0" applyFont="1" applyFill="1" applyBorder="1" applyAlignment="1">
      <alignment horizontal="center"/>
    </xf>
    <xf numFmtId="0" fontId="2" fillId="2" borderId="18" xfId="0" applyFont="1" applyFill="1" applyBorder="1" applyAlignment="1">
      <alignment vertical="center" wrapText="1"/>
    </xf>
    <xf numFmtId="0" fontId="2" fillId="2" borderId="26" xfId="0" applyFont="1" applyFill="1" applyBorder="1" applyAlignment="1">
      <alignment horizontal="center"/>
    </xf>
    <xf numFmtId="0" fontId="2" fillId="2" borderId="26" xfId="0" applyFont="1" applyFill="1" applyBorder="1" applyAlignment="1">
      <alignment vertical="center" wrapText="1"/>
    </xf>
    <xf numFmtId="3" fontId="2" fillId="2" borderId="15" xfId="0" applyNumberFormat="1" applyFont="1" applyFill="1" applyBorder="1" applyAlignment="1">
      <alignment horizontal="left" vertical="center" wrapText="1" indent="3"/>
    </xf>
    <xf numFmtId="3" fontId="2" fillId="2" borderId="15" xfId="0" applyNumberFormat="1" applyFont="1" applyFill="1" applyBorder="1" applyAlignment="1">
      <alignment horizontal="center" vertical="center" wrapText="1"/>
    </xf>
    <xf numFmtId="0" fontId="2" fillId="2" borderId="0" xfId="0" applyFont="1" applyFill="1" applyAlignment="1">
      <alignment horizontal="center"/>
    </xf>
    <xf numFmtId="0" fontId="2" fillId="2" borderId="25" xfId="0" applyFont="1" applyFill="1" applyBorder="1" applyAlignment="1">
      <alignment horizontal="center" vertical="center" wrapText="1"/>
    </xf>
    <xf numFmtId="3" fontId="2" fillId="2" borderId="25" xfId="0" applyNumberFormat="1" applyFont="1" applyFill="1" applyBorder="1" applyAlignment="1">
      <alignment horizontal="center" vertical="center" wrapText="1"/>
    </xf>
    <xf numFmtId="6" fontId="11" fillId="0" borderId="0" xfId="6" applyNumberFormat="1" applyFont="1"/>
    <xf numFmtId="0" fontId="16" fillId="0" borderId="0" xfId="0" applyFont="1" applyAlignment="1">
      <alignment horizontal="left" wrapText="1"/>
    </xf>
    <xf numFmtId="0" fontId="0" fillId="0" borderId="0" xfId="0" applyAlignment="1">
      <alignment wrapText="1"/>
    </xf>
    <xf numFmtId="6" fontId="14" fillId="0" borderId="0" xfId="0" applyNumberFormat="1" applyFont="1" applyAlignment="1">
      <alignment horizontal="left"/>
    </xf>
    <xf numFmtId="16" fontId="0" fillId="2" borderId="0" xfId="0" quotePrefix="1" applyNumberFormat="1" applyFill="1" applyAlignment="1">
      <alignment horizontal="center"/>
    </xf>
    <xf numFmtId="0" fontId="0" fillId="2" borderId="0" xfId="0" quotePrefix="1" applyFill="1" applyAlignment="1">
      <alignment horizontal="center"/>
    </xf>
    <xf numFmtId="0" fontId="0" fillId="2" borderId="20" xfId="0" quotePrefix="1" applyFill="1" applyBorder="1" applyAlignment="1">
      <alignment horizontal="center"/>
    </xf>
    <xf numFmtId="8" fontId="14" fillId="0" borderId="0" xfId="0" applyNumberFormat="1" applyFont="1" applyAlignment="1">
      <alignment horizontal="left"/>
    </xf>
    <xf numFmtId="6" fontId="11" fillId="0" borderId="0" xfId="0" applyNumberFormat="1" applyFont="1" applyAlignment="1">
      <alignment horizontal="left"/>
    </xf>
    <xf numFmtId="8" fontId="11" fillId="0" borderId="0" xfId="0" applyNumberFormat="1" applyFont="1"/>
    <xf numFmtId="0" fontId="2" fillId="0" borderId="4" xfId="1" applyFont="1" applyBorder="1" applyAlignment="1">
      <alignment horizontal="center" vertical="center"/>
    </xf>
    <xf numFmtId="0" fontId="2" fillId="0" borderId="3" xfId="1" applyFont="1" applyBorder="1" applyAlignment="1">
      <alignmen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2" applyFont="1" applyAlignment="1">
      <alignment horizontal="left" vertical="top" wrapText="1"/>
    </xf>
    <xf numFmtId="0" fontId="3" fillId="0" borderId="0" xfId="2" applyAlignment="1">
      <alignment horizontal="left" vertical="top" wrapText="1"/>
    </xf>
    <xf numFmtId="0" fontId="0" fillId="0" borderId="0" xfId="0" applyAlignment="1">
      <alignment horizontal="left" wrapText="1"/>
    </xf>
    <xf numFmtId="0" fontId="0" fillId="2" borderId="16" xfId="0" applyFill="1" applyBorder="1" applyAlignment="1">
      <alignment horizontal="left"/>
    </xf>
    <xf numFmtId="0" fontId="0" fillId="2" borderId="0" xfId="0" applyFill="1" applyAlignment="1">
      <alignment horizontal="left"/>
    </xf>
    <xf numFmtId="0" fontId="0" fillId="2" borderId="17" xfId="0" applyFill="1" applyBorder="1" applyAlignment="1">
      <alignment horizontal="left"/>
    </xf>
    <xf numFmtId="0" fontId="0" fillId="2" borderId="19" xfId="0" applyFill="1" applyBorder="1" applyAlignment="1">
      <alignment horizontal="left"/>
    </xf>
    <xf numFmtId="0" fontId="0" fillId="2" borderId="20" xfId="0" applyFill="1" applyBorder="1" applyAlignment="1">
      <alignment horizontal="left"/>
    </xf>
    <xf numFmtId="0" fontId="0" fillId="2" borderId="21" xfId="0" applyFill="1" applyBorder="1" applyAlignment="1">
      <alignment horizontal="left"/>
    </xf>
    <xf numFmtId="0" fontId="11" fillId="2" borderId="9" xfId="0" applyFont="1" applyFill="1" applyBorder="1" applyAlignment="1">
      <alignment horizontal="left"/>
    </xf>
    <xf numFmtId="0" fontId="11" fillId="2" borderId="10" xfId="0" applyFont="1" applyFill="1" applyBorder="1" applyAlignment="1">
      <alignment horizontal="left"/>
    </xf>
    <xf numFmtId="0" fontId="11" fillId="2" borderId="11" xfId="0" applyFont="1" applyFill="1" applyBorder="1" applyAlignment="1">
      <alignment horizontal="left"/>
    </xf>
    <xf numFmtId="0" fontId="0" fillId="2" borderId="0" xfId="0" applyFill="1" applyAlignment="1">
      <alignment horizontal="left" wrapText="1"/>
    </xf>
    <xf numFmtId="0" fontId="0" fillId="2" borderId="12" xfId="0" applyFill="1" applyBorder="1" applyAlignment="1">
      <alignment horizontal="left" wrapText="1"/>
    </xf>
    <xf numFmtId="0" fontId="0" fillId="2" borderId="13" xfId="0" applyFill="1" applyBorder="1" applyAlignment="1">
      <alignment horizontal="left" wrapText="1"/>
    </xf>
    <xf numFmtId="0" fontId="0" fillId="2" borderId="14" xfId="0" applyFill="1" applyBorder="1" applyAlignment="1">
      <alignment horizontal="left" wrapText="1"/>
    </xf>
    <xf numFmtId="0" fontId="0" fillId="2" borderId="16" xfId="0" applyFill="1" applyBorder="1" applyAlignment="1">
      <alignment horizontal="left" wrapText="1"/>
    </xf>
    <xf numFmtId="0" fontId="0" fillId="2" borderId="17" xfId="0" applyFill="1" applyBorder="1" applyAlignment="1">
      <alignment horizontal="left" wrapText="1"/>
    </xf>
    <xf numFmtId="6" fontId="0" fillId="2" borderId="15" xfId="0" applyNumberFormat="1" applyFill="1" applyBorder="1" applyAlignment="1">
      <alignment horizontal="center"/>
    </xf>
    <xf numFmtId="6" fontId="0" fillId="2" borderId="1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5" xfId="0" applyFill="1" applyBorder="1" applyAlignment="1">
      <alignment horizontal="center" wrapText="1"/>
    </xf>
    <xf numFmtId="0" fontId="0" fillId="2" borderId="18" xfId="0" applyFill="1" applyBorder="1" applyAlignment="1">
      <alignment horizontal="center"/>
    </xf>
    <xf numFmtId="0" fontId="0" fillId="2" borderId="26" xfId="0" applyFill="1" applyBorder="1" applyAlignment="1">
      <alignment horizontal="center"/>
    </xf>
    <xf numFmtId="0" fontId="0" fillId="2" borderId="13" xfId="0" applyFill="1" applyBorder="1" applyAlignment="1">
      <alignment horizontal="center" wrapText="1"/>
    </xf>
    <xf numFmtId="0" fontId="0" fillId="2" borderId="0" xfId="0" applyFill="1" applyAlignment="1">
      <alignment horizontal="center"/>
    </xf>
    <xf numFmtId="0" fontId="0" fillId="2" borderId="20" xfId="0" applyFill="1" applyBorder="1" applyAlignment="1">
      <alignment horizontal="center"/>
    </xf>
    <xf numFmtId="0" fontId="0" fillId="2" borderId="14" xfId="0" applyFill="1" applyBorder="1" applyAlignment="1">
      <alignment horizontal="center"/>
    </xf>
    <xf numFmtId="0" fontId="0" fillId="2" borderId="17" xfId="0" applyFill="1" applyBorder="1" applyAlignment="1">
      <alignment horizontal="center"/>
    </xf>
    <xf numFmtId="0" fontId="0" fillId="2" borderId="21" xfId="0" applyFill="1" applyBorder="1" applyAlignment="1">
      <alignment horizontal="center"/>
    </xf>
    <xf numFmtId="0" fontId="0" fillId="2" borderId="12" xfId="0" applyFill="1" applyBorder="1" applyAlignment="1">
      <alignment horizontal="center"/>
    </xf>
    <xf numFmtId="0" fontId="0" fillId="2" borderId="19"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wrapText="1"/>
    </xf>
    <xf numFmtId="0" fontId="0" fillId="2" borderId="0" xfId="0" applyFill="1" applyAlignment="1">
      <alignment horizontal="center" wrapText="1"/>
    </xf>
    <xf numFmtId="0" fontId="0" fillId="2" borderId="20" xfId="0" applyFill="1" applyBorder="1" applyAlignment="1">
      <alignment horizontal="center" wrapText="1"/>
    </xf>
    <xf numFmtId="0" fontId="0" fillId="2" borderId="17" xfId="0" applyFill="1" applyBorder="1" applyAlignment="1">
      <alignment horizontal="center" wrapText="1"/>
    </xf>
    <xf numFmtId="0" fontId="0" fillId="2" borderId="21" xfId="0" applyFill="1" applyBorder="1" applyAlignment="1">
      <alignment horizontal="center" wrapText="1"/>
    </xf>
    <xf numFmtId="0" fontId="0" fillId="2" borderId="18" xfId="0" applyFill="1" applyBorder="1" applyAlignment="1">
      <alignment horizontal="center" wrapText="1"/>
    </xf>
    <xf numFmtId="0" fontId="0" fillId="2" borderId="26" xfId="0" applyFill="1" applyBorder="1" applyAlignment="1">
      <alignment horizontal="center" wrapText="1"/>
    </xf>
    <xf numFmtId="0" fontId="0" fillId="2" borderId="12" xfId="0" applyFill="1" applyBorder="1" applyAlignment="1">
      <alignment horizontal="center" wrapText="1"/>
    </xf>
    <xf numFmtId="0" fontId="0" fillId="2" borderId="16" xfId="0" applyFill="1" applyBorder="1" applyAlignment="1">
      <alignment horizontal="center" wrapText="1"/>
    </xf>
    <xf numFmtId="0" fontId="0" fillId="2" borderId="19" xfId="0" applyFill="1" applyBorder="1" applyAlignment="1">
      <alignment horizontal="center" wrapText="1"/>
    </xf>
    <xf numFmtId="0" fontId="11" fillId="2" borderId="10" xfId="0" applyFont="1" applyFill="1" applyBorder="1" applyAlignment="1">
      <alignment horizontal="center"/>
    </xf>
    <xf numFmtId="0" fontId="11" fillId="2" borderId="11" xfId="0" applyFont="1" applyFill="1" applyBorder="1" applyAlignment="1">
      <alignment horizontal="center"/>
    </xf>
    <xf numFmtId="0" fontId="11" fillId="0" borderId="0" xfId="0" applyFont="1" applyAlignment="1">
      <alignment horizontal="center" wrapText="1"/>
    </xf>
    <xf numFmtId="0" fontId="11" fillId="0" borderId="27" xfId="0" applyFont="1" applyBorder="1" applyAlignment="1">
      <alignment horizontal="center" wrapText="1"/>
    </xf>
    <xf numFmtId="0" fontId="11" fillId="0" borderId="28" xfId="0" applyFont="1" applyBorder="1" applyAlignment="1">
      <alignment horizontal="center" wrapText="1"/>
    </xf>
    <xf numFmtId="0" fontId="11" fillId="2" borderId="0" xfId="0" applyFont="1" applyFill="1" applyAlignment="1">
      <alignment horizontal="center"/>
    </xf>
    <xf numFmtId="0" fontId="11" fillId="2" borderId="17" xfId="0" applyFont="1" applyFill="1" applyBorder="1" applyAlignment="1">
      <alignment horizontal="center"/>
    </xf>
    <xf numFmtId="0" fontId="11" fillId="2" borderId="20" xfId="0" applyFont="1" applyFill="1" applyBorder="1" applyAlignment="1">
      <alignment horizontal="center"/>
    </xf>
    <xf numFmtId="0" fontId="11" fillId="2" borderId="21" xfId="0" applyFont="1" applyFill="1" applyBorder="1" applyAlignment="1">
      <alignment horizontal="center"/>
    </xf>
    <xf numFmtId="0" fontId="0" fillId="0" borderId="0" xfId="0" applyAlignment="1">
      <alignment horizontal="left" vertical="center" wrapText="1"/>
    </xf>
    <xf numFmtId="0" fontId="0" fillId="0" borderId="0" xfId="0" quotePrefix="1" applyAlignment="1">
      <alignment horizontal="left" vertical="center" wrapText="1"/>
    </xf>
    <xf numFmtId="0" fontId="2" fillId="0" borderId="0" xfId="0" applyFont="1" applyAlignment="1">
      <alignment horizontal="left" vertical="center" wrapText="1"/>
    </xf>
    <xf numFmtId="0" fontId="2" fillId="2" borderId="0" xfId="0" applyFont="1" applyFill="1" applyAlignment="1">
      <alignment horizontal="left" vertical="center" wrapText="1"/>
    </xf>
    <xf numFmtId="0" fontId="2" fillId="2" borderId="25"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0" borderId="0" xfId="0" applyFont="1" applyAlignment="1">
      <alignment horizontal="left" wrapText="1"/>
    </xf>
    <xf numFmtId="0" fontId="0" fillId="2" borderId="15" xfId="0" applyFill="1" applyBorder="1" applyAlignment="1">
      <alignment horizontal="center" vertical="center"/>
    </xf>
    <xf numFmtId="0" fontId="0" fillId="2" borderId="26" xfId="0" applyFill="1" applyBorder="1" applyAlignment="1">
      <alignment horizontal="center" vertical="center"/>
    </xf>
    <xf numFmtId="0" fontId="0" fillId="2" borderId="25" xfId="0" applyFill="1" applyBorder="1" applyAlignment="1">
      <alignment horizontal="left"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0" fillId="2" borderId="26" xfId="0" applyFill="1" applyBorder="1" applyAlignment="1">
      <alignment horizontal="left"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4" fillId="2" borderId="9" xfId="0" applyFont="1" applyFill="1" applyBorder="1" applyAlignment="1">
      <alignment horizontal="left"/>
    </xf>
    <xf numFmtId="0" fontId="0" fillId="2" borderId="10" xfId="0" applyFill="1" applyBorder="1" applyAlignment="1">
      <alignment horizontal="left"/>
    </xf>
    <xf numFmtId="0" fontId="0" fillId="2" borderId="11" xfId="0" applyFill="1" applyBorder="1" applyAlignment="1">
      <alignment horizontal="left"/>
    </xf>
    <xf numFmtId="0" fontId="0" fillId="0" borderId="0" xfId="0" applyAlignment="1">
      <alignment horizontal="left"/>
    </xf>
    <xf numFmtId="0" fontId="0" fillId="0" borderId="0" xfId="0" applyAlignment="1">
      <alignment horizontal="center"/>
    </xf>
    <xf numFmtId="0" fontId="11" fillId="0" borderId="0" xfId="0" applyFont="1" applyAlignment="1">
      <alignment horizontal="left"/>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0" fillId="2" borderId="9" xfId="0" applyFill="1" applyBorder="1" applyAlignment="1">
      <alignment horizontal="left"/>
    </xf>
    <xf numFmtId="0" fontId="16" fillId="0" borderId="0" xfId="0" applyFont="1" applyAlignment="1">
      <alignment horizontal="left" wrapText="1"/>
    </xf>
  </cellXfs>
  <cellStyles count="8">
    <cellStyle name="Comma" xfId="6" builtinId="3"/>
    <cellStyle name="Comma 2" xfId="5" xr:uid="{39E8AAB0-3226-4142-BF62-AE5842BFB31B}"/>
    <cellStyle name="Hyperlink 2" xfId="3" xr:uid="{64D0EE8B-9981-1644-9E45-A7B2AAB85E70}"/>
    <cellStyle name="Normal" xfId="0" builtinId="0"/>
    <cellStyle name="Normal 2" xfId="4" xr:uid="{ED9C5035-B585-0544-968D-DB54C3DED0DD}"/>
    <cellStyle name="Normal 2 2" xfId="1" xr:uid="{BD169C90-AE30-0B40-9B21-12C1CD249E89}"/>
    <cellStyle name="Normal 4" xfId="2" xr:uid="{903EF279-B01D-CB40-87D7-A93D37DEDF33}"/>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98404</xdr:rowOff>
    </xdr:from>
    <xdr:to>
      <xdr:col>4</xdr:col>
      <xdr:colOff>80818</xdr:colOff>
      <xdr:row>4</xdr:row>
      <xdr:rowOff>180253</xdr:rowOff>
    </xdr:to>
    <xdr:pic>
      <xdr:nvPicPr>
        <xdr:cNvPr id="2" name="Picture 1">
          <a:extLst>
            <a:ext uri="{FF2B5EF4-FFF2-40B4-BE49-F238E27FC236}">
              <a16:creationId xmlns:a16="http://schemas.microsoft.com/office/drawing/2014/main" id="{9CA8EC3A-B6B7-2043-AEB1-456F5D813805}"/>
            </a:ext>
          </a:extLst>
        </xdr:cNvPr>
        <xdr:cNvPicPr>
          <a:picLocks noChangeAspect="1"/>
        </xdr:cNvPicPr>
      </xdr:nvPicPr>
      <xdr:blipFill>
        <a:blip xmlns:r="http://schemas.openxmlformats.org/officeDocument/2006/relationships" r:embed="rId1"/>
        <a:stretch>
          <a:fillRect/>
        </a:stretch>
      </xdr:blipFill>
      <xdr:spPr>
        <a:xfrm>
          <a:off x="457200" y="98404"/>
          <a:ext cx="2874818" cy="869249"/>
        </a:xfrm>
        <a:prstGeom prst="rect">
          <a:avLst/>
        </a:prstGeom>
      </xdr:spPr>
    </xdr:pic>
    <xdr:clientData/>
  </xdr:twoCellAnchor>
  <xdr:twoCellAnchor editAs="oneCell">
    <xdr:from>
      <xdr:col>0</xdr:col>
      <xdr:colOff>457200</xdr:colOff>
      <xdr:row>0</xdr:row>
      <xdr:rowOff>98404</xdr:rowOff>
    </xdr:from>
    <xdr:to>
      <xdr:col>4</xdr:col>
      <xdr:colOff>80818</xdr:colOff>
      <xdr:row>4</xdr:row>
      <xdr:rowOff>180253</xdr:rowOff>
    </xdr:to>
    <xdr:pic>
      <xdr:nvPicPr>
        <xdr:cNvPr id="3" name="Picture 2">
          <a:extLst>
            <a:ext uri="{FF2B5EF4-FFF2-40B4-BE49-F238E27FC236}">
              <a16:creationId xmlns:a16="http://schemas.microsoft.com/office/drawing/2014/main" id="{03A08F74-9A1B-1645-AE67-5CDA29F4A662}"/>
            </a:ext>
          </a:extLst>
        </xdr:cNvPr>
        <xdr:cNvPicPr>
          <a:picLocks noChangeAspect="1"/>
        </xdr:cNvPicPr>
      </xdr:nvPicPr>
      <xdr:blipFill>
        <a:blip xmlns:r="http://schemas.openxmlformats.org/officeDocument/2006/relationships" r:embed="rId1"/>
        <a:stretch>
          <a:fillRect/>
        </a:stretch>
      </xdr:blipFill>
      <xdr:spPr>
        <a:xfrm>
          <a:off x="457200" y="98404"/>
          <a:ext cx="2874818" cy="869249"/>
        </a:xfrm>
        <a:prstGeom prst="rect">
          <a:avLst/>
        </a:prstGeom>
      </xdr:spPr>
    </xdr:pic>
    <xdr:clientData/>
  </xdr:twoCellAnchor>
  <xdr:twoCellAnchor editAs="oneCell">
    <xdr:from>
      <xdr:col>0</xdr:col>
      <xdr:colOff>457200</xdr:colOff>
      <xdr:row>0</xdr:row>
      <xdr:rowOff>98404</xdr:rowOff>
    </xdr:from>
    <xdr:to>
      <xdr:col>4</xdr:col>
      <xdr:colOff>80818</xdr:colOff>
      <xdr:row>4</xdr:row>
      <xdr:rowOff>180253</xdr:rowOff>
    </xdr:to>
    <xdr:pic>
      <xdr:nvPicPr>
        <xdr:cNvPr id="4" name="Picture 3">
          <a:extLst>
            <a:ext uri="{FF2B5EF4-FFF2-40B4-BE49-F238E27FC236}">
              <a16:creationId xmlns:a16="http://schemas.microsoft.com/office/drawing/2014/main" id="{6669C98E-F0EB-CC40-8467-64E71AD1D560}"/>
            </a:ext>
          </a:extLst>
        </xdr:cNvPr>
        <xdr:cNvPicPr>
          <a:picLocks noChangeAspect="1"/>
        </xdr:cNvPicPr>
      </xdr:nvPicPr>
      <xdr:blipFill>
        <a:blip xmlns:r="http://schemas.openxmlformats.org/officeDocument/2006/relationships" r:embed="rId1"/>
        <a:stretch>
          <a:fillRect/>
        </a:stretch>
      </xdr:blipFill>
      <xdr:spPr>
        <a:xfrm>
          <a:off x="457200" y="98404"/>
          <a:ext cx="2874818" cy="8692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isingfellow.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4E4A-2385-A14C-8A49-5609495CEBD1}">
  <dimension ref="A1:M43"/>
  <sheetViews>
    <sheetView showGridLines="0" tabSelected="1" zoomScaleNormal="100" workbookViewId="0"/>
  </sheetViews>
  <sheetFormatPr baseColWidth="10" defaultColWidth="8.5" defaultRowHeight="16" x14ac:dyDescent="0.2"/>
  <cols>
    <col min="1" max="5" width="10.6640625" style="197" customWidth="1"/>
    <col min="6" max="12" width="10.83203125" style="197" customWidth="1"/>
    <col min="13" max="13" width="10.6640625" style="197" customWidth="1"/>
    <col min="14" max="16" width="10" style="197" customWidth="1"/>
    <col min="17" max="16384" width="8.5" style="197"/>
  </cols>
  <sheetData>
    <row r="1" spans="1:13" ht="14.5" customHeight="1" x14ac:dyDescent="0.2">
      <c r="A1" s="194"/>
      <c r="B1" s="195"/>
      <c r="C1" s="195"/>
      <c r="D1" s="195"/>
      <c r="E1" s="195"/>
      <c r="F1" s="195"/>
      <c r="G1" s="195"/>
      <c r="H1" s="195"/>
      <c r="I1" s="195"/>
      <c r="J1" s="195"/>
      <c r="K1" s="195"/>
      <c r="L1" s="1" t="s">
        <v>0</v>
      </c>
      <c r="M1" s="196"/>
    </row>
    <row r="2" spans="1:13" s="3" customFormat="1" x14ac:dyDescent="0.2">
      <c r="A2" s="2"/>
      <c r="M2" s="4"/>
    </row>
    <row r="3" spans="1:13" s="3" customFormat="1" ht="16" customHeight="1" x14ac:dyDescent="0.2">
      <c r="A3" s="2"/>
      <c r="M3" s="4"/>
    </row>
    <row r="4" spans="1:13" s="3" customFormat="1" ht="16" customHeight="1" x14ac:dyDescent="0.2">
      <c r="A4" s="2"/>
      <c r="M4" s="4"/>
    </row>
    <row r="5" spans="1:13" s="3" customFormat="1" ht="16" customHeight="1" x14ac:dyDescent="0.2">
      <c r="A5" s="2"/>
      <c r="M5" s="4"/>
    </row>
    <row r="6" spans="1:13" s="3" customFormat="1" ht="16" customHeight="1" x14ac:dyDescent="0.2">
      <c r="A6" s="2"/>
      <c r="B6" s="5" t="s">
        <v>1</v>
      </c>
      <c r="M6" s="4"/>
    </row>
    <row r="7" spans="1:13" s="3" customFormat="1" ht="16" customHeight="1" x14ac:dyDescent="0.2">
      <c r="A7" s="2"/>
      <c r="M7" s="4"/>
    </row>
    <row r="8" spans="1:13" s="3" customFormat="1" ht="16" customHeight="1" x14ac:dyDescent="0.25">
      <c r="A8" s="2"/>
      <c r="B8" s="6" t="s">
        <v>2</v>
      </c>
      <c r="M8" s="4"/>
    </row>
    <row r="9" spans="1:13" s="3" customFormat="1" ht="17" customHeight="1" x14ac:dyDescent="0.2">
      <c r="A9" s="2"/>
      <c r="C9" s="201" t="s">
        <v>496</v>
      </c>
      <c r="D9" s="201"/>
      <c r="E9" s="201"/>
      <c r="F9" s="201"/>
      <c r="G9" s="201"/>
      <c r="H9" s="201"/>
      <c r="I9" s="201"/>
      <c r="J9" s="201"/>
      <c r="K9" s="201"/>
      <c r="M9" s="4"/>
    </row>
    <row r="10" spans="1:13" s="3" customFormat="1" x14ac:dyDescent="0.2">
      <c r="A10" s="2"/>
      <c r="C10" s="201"/>
      <c r="D10" s="201"/>
      <c r="E10" s="201"/>
      <c r="F10" s="201"/>
      <c r="G10" s="201"/>
      <c r="H10" s="201"/>
      <c r="I10" s="201"/>
      <c r="J10" s="201"/>
      <c r="K10" s="201"/>
      <c r="M10" s="4"/>
    </row>
    <row r="11" spans="1:13" s="3" customFormat="1" ht="16" customHeight="1" x14ac:dyDescent="0.2">
      <c r="A11" s="2"/>
      <c r="C11" s="201"/>
      <c r="D11" s="201"/>
      <c r="E11" s="201"/>
      <c r="F11" s="201"/>
      <c r="G11" s="201"/>
      <c r="H11" s="201"/>
      <c r="I11" s="201"/>
      <c r="J11" s="201"/>
      <c r="K11" s="201"/>
      <c r="M11" s="4"/>
    </row>
    <row r="12" spans="1:13" s="3" customFormat="1" ht="16" customHeight="1" x14ac:dyDescent="0.2">
      <c r="A12" s="2"/>
      <c r="C12" s="201"/>
      <c r="D12" s="201"/>
      <c r="E12" s="201"/>
      <c r="F12" s="201"/>
      <c r="G12" s="201"/>
      <c r="H12" s="201"/>
      <c r="I12" s="201"/>
      <c r="J12" s="201"/>
      <c r="K12" s="201"/>
      <c r="M12" s="4"/>
    </row>
    <row r="13" spans="1:13" s="3" customFormat="1" ht="16" customHeight="1" x14ac:dyDescent="0.2">
      <c r="A13" s="2"/>
      <c r="C13" s="201"/>
      <c r="D13" s="201"/>
      <c r="E13" s="201"/>
      <c r="F13" s="201"/>
      <c r="G13" s="201"/>
      <c r="H13" s="201"/>
      <c r="I13" s="201"/>
      <c r="J13" s="201"/>
      <c r="K13" s="201"/>
      <c r="M13" s="4"/>
    </row>
    <row r="14" spans="1:13" s="3" customFormat="1" ht="16" customHeight="1" x14ac:dyDescent="0.2">
      <c r="A14" s="2"/>
      <c r="C14" s="201"/>
      <c r="D14" s="201"/>
      <c r="E14" s="201"/>
      <c r="F14" s="201"/>
      <c r="G14" s="201"/>
      <c r="H14" s="201"/>
      <c r="I14" s="201"/>
      <c r="J14" s="201"/>
      <c r="K14" s="201"/>
      <c r="M14" s="4"/>
    </row>
    <row r="15" spans="1:13" s="3" customFormat="1" ht="16" customHeight="1" x14ac:dyDescent="0.2">
      <c r="A15" s="2"/>
      <c r="M15" s="4"/>
    </row>
    <row r="16" spans="1:13" s="3" customFormat="1" ht="16" customHeight="1" x14ac:dyDescent="0.25">
      <c r="A16" s="2"/>
      <c r="B16" s="6" t="s">
        <v>3</v>
      </c>
      <c r="M16" s="4"/>
    </row>
    <row r="17" spans="1:13" s="3" customFormat="1" ht="17" customHeight="1" x14ac:dyDescent="0.2">
      <c r="A17" s="2"/>
      <c r="C17" s="201" t="s">
        <v>497</v>
      </c>
      <c r="D17" s="201"/>
      <c r="E17" s="201"/>
      <c r="F17" s="201"/>
      <c r="G17" s="201"/>
      <c r="H17" s="201"/>
      <c r="I17" s="201"/>
      <c r="J17" s="201"/>
      <c r="K17" s="201"/>
      <c r="M17" s="4"/>
    </row>
    <row r="18" spans="1:13" s="3" customFormat="1" x14ac:dyDescent="0.2">
      <c r="A18" s="2"/>
      <c r="C18" s="201"/>
      <c r="D18" s="201"/>
      <c r="E18" s="201"/>
      <c r="F18" s="201"/>
      <c r="G18" s="201"/>
      <c r="H18" s="201"/>
      <c r="I18" s="201"/>
      <c r="J18" s="201"/>
      <c r="K18" s="201"/>
      <c r="M18" s="4"/>
    </row>
    <row r="19" spans="1:13" s="3" customFormat="1" x14ac:dyDescent="0.2">
      <c r="A19" s="2"/>
      <c r="C19" s="201"/>
      <c r="D19" s="201"/>
      <c r="E19" s="201"/>
      <c r="F19" s="201"/>
      <c r="G19" s="201"/>
      <c r="H19" s="201"/>
      <c r="I19" s="201"/>
      <c r="J19" s="201"/>
      <c r="K19" s="201"/>
      <c r="M19" s="4"/>
    </row>
    <row r="20" spans="1:13" s="3" customFormat="1" x14ac:dyDescent="0.2">
      <c r="A20" s="2"/>
      <c r="C20" s="201"/>
      <c r="D20" s="201"/>
      <c r="E20" s="201"/>
      <c r="F20" s="201"/>
      <c r="G20" s="201"/>
      <c r="H20" s="201"/>
      <c r="I20" s="201"/>
      <c r="J20" s="201"/>
      <c r="K20" s="201"/>
      <c r="M20" s="4"/>
    </row>
    <row r="21" spans="1:13" s="3" customFormat="1" x14ac:dyDescent="0.2">
      <c r="A21" s="2"/>
      <c r="C21" s="201"/>
      <c r="D21" s="201"/>
      <c r="E21" s="201"/>
      <c r="F21" s="201"/>
      <c r="G21" s="201"/>
      <c r="H21" s="201"/>
      <c r="I21" s="201"/>
      <c r="J21" s="201"/>
      <c r="K21" s="201"/>
      <c r="M21" s="4"/>
    </row>
    <row r="22" spans="1:13" s="3" customFormat="1" x14ac:dyDescent="0.2">
      <c r="A22" s="2"/>
      <c r="C22" s="201"/>
      <c r="D22" s="201"/>
      <c r="E22" s="201"/>
      <c r="F22" s="201"/>
      <c r="G22" s="201"/>
      <c r="H22" s="201"/>
      <c r="I22" s="201"/>
      <c r="J22" s="201"/>
      <c r="K22" s="201"/>
      <c r="M22" s="4"/>
    </row>
    <row r="23" spans="1:13" s="3" customFormat="1" x14ac:dyDescent="0.2">
      <c r="A23" s="2"/>
      <c r="C23" s="201"/>
      <c r="D23" s="201"/>
      <c r="E23" s="201"/>
      <c r="F23" s="201"/>
      <c r="G23" s="201"/>
      <c r="H23" s="201"/>
      <c r="I23" s="201"/>
      <c r="J23" s="201"/>
      <c r="K23" s="201"/>
      <c r="M23" s="4"/>
    </row>
    <row r="24" spans="1:13" s="3" customFormat="1" x14ac:dyDescent="0.2">
      <c r="A24" s="2"/>
      <c r="C24" s="201"/>
      <c r="D24" s="201"/>
      <c r="E24" s="201"/>
      <c r="F24" s="201"/>
      <c r="G24" s="201"/>
      <c r="H24" s="201"/>
      <c r="I24" s="201"/>
      <c r="J24" s="201"/>
      <c r="K24" s="201"/>
      <c r="M24" s="4"/>
    </row>
    <row r="25" spans="1:13" s="3" customFormat="1" x14ac:dyDescent="0.2">
      <c r="A25" s="2"/>
      <c r="C25" s="7"/>
      <c r="D25" s="7"/>
      <c r="E25" s="7"/>
      <c r="F25" s="7"/>
      <c r="G25" s="7"/>
      <c r="H25" s="7"/>
      <c r="I25" s="7"/>
      <c r="J25" s="7"/>
      <c r="K25" s="7"/>
      <c r="M25" s="4"/>
    </row>
    <row r="26" spans="1:13" s="3" customFormat="1" ht="19" x14ac:dyDescent="0.25">
      <c r="A26" s="2"/>
      <c r="C26" s="8" t="s">
        <v>4</v>
      </c>
      <c r="D26" s="7"/>
      <c r="E26" s="7"/>
      <c r="F26" s="7"/>
      <c r="G26" s="7"/>
      <c r="H26" s="7"/>
      <c r="I26" s="7"/>
      <c r="J26" s="7"/>
      <c r="K26" s="7"/>
      <c r="M26" s="4"/>
    </row>
    <row r="27" spans="1:13" s="3" customFormat="1" x14ac:dyDescent="0.2">
      <c r="A27" s="2"/>
      <c r="C27" s="202" t="s">
        <v>5</v>
      </c>
      <c r="D27" s="202"/>
      <c r="E27" s="202"/>
      <c r="F27" s="202"/>
      <c r="G27" s="202"/>
      <c r="H27" s="202"/>
      <c r="I27" s="202"/>
      <c r="J27" s="202"/>
      <c r="K27" s="202"/>
      <c r="M27" s="4"/>
    </row>
    <row r="28" spans="1:13" s="3" customFormat="1" x14ac:dyDescent="0.2">
      <c r="A28" s="2"/>
      <c r="C28" s="202"/>
      <c r="D28" s="202"/>
      <c r="E28" s="202"/>
      <c r="F28" s="202"/>
      <c r="G28" s="202"/>
      <c r="H28" s="202"/>
      <c r="I28" s="202"/>
      <c r="J28" s="202"/>
      <c r="K28" s="202"/>
      <c r="M28" s="4"/>
    </row>
    <row r="29" spans="1:13" s="3" customFormat="1" x14ac:dyDescent="0.2">
      <c r="A29" s="2"/>
      <c r="C29" s="202"/>
      <c r="D29" s="202"/>
      <c r="E29" s="202"/>
      <c r="F29" s="202"/>
      <c r="G29" s="202"/>
      <c r="H29" s="202"/>
      <c r="I29" s="202"/>
      <c r="J29" s="202"/>
      <c r="K29" s="202"/>
      <c r="M29" s="4"/>
    </row>
    <row r="30" spans="1:13" s="3" customFormat="1" x14ac:dyDescent="0.2">
      <c r="A30" s="2"/>
      <c r="C30" s="202"/>
      <c r="D30" s="202"/>
      <c r="E30" s="202"/>
      <c r="F30" s="202"/>
      <c r="G30" s="202"/>
      <c r="H30" s="202"/>
      <c r="I30" s="202"/>
      <c r="J30" s="202"/>
      <c r="K30" s="202"/>
      <c r="M30" s="4"/>
    </row>
    <row r="31" spans="1:13" s="3" customFormat="1" x14ac:dyDescent="0.2">
      <c r="A31" s="2"/>
      <c r="C31" s="202"/>
      <c r="D31" s="202"/>
      <c r="E31" s="202"/>
      <c r="F31" s="202"/>
      <c r="G31" s="202"/>
      <c r="H31" s="202"/>
      <c r="I31" s="202"/>
      <c r="J31" s="202"/>
      <c r="K31" s="202"/>
      <c r="M31" s="4"/>
    </row>
    <row r="32" spans="1:13" s="3" customFormat="1" x14ac:dyDescent="0.2">
      <c r="A32" s="2"/>
      <c r="C32" s="202"/>
      <c r="D32" s="202"/>
      <c r="E32" s="202"/>
      <c r="F32" s="202"/>
      <c r="G32" s="202"/>
      <c r="H32" s="202"/>
      <c r="I32" s="202"/>
      <c r="J32" s="202"/>
      <c r="K32" s="202"/>
      <c r="M32" s="4"/>
    </row>
    <row r="33" spans="1:13" s="3" customFormat="1" x14ac:dyDescent="0.2">
      <c r="A33" s="2"/>
      <c r="C33" s="202"/>
      <c r="D33" s="202"/>
      <c r="E33" s="202"/>
      <c r="F33" s="202"/>
      <c r="G33" s="202"/>
      <c r="H33" s="202"/>
      <c r="I33" s="202"/>
      <c r="J33" s="202"/>
      <c r="K33" s="202"/>
      <c r="M33" s="4"/>
    </row>
    <row r="34" spans="1:13" s="3" customFormat="1" x14ac:dyDescent="0.2">
      <c r="A34" s="2"/>
      <c r="C34" s="202"/>
      <c r="D34" s="202"/>
      <c r="E34" s="202"/>
      <c r="F34" s="202"/>
      <c r="G34" s="202"/>
      <c r="H34" s="202"/>
      <c r="I34" s="202"/>
      <c r="J34" s="202"/>
      <c r="K34" s="202"/>
      <c r="M34" s="4"/>
    </row>
    <row r="35" spans="1:13" s="3" customFormat="1" x14ac:dyDescent="0.2">
      <c r="A35" s="2"/>
      <c r="C35" s="202"/>
      <c r="D35" s="202"/>
      <c r="E35" s="202"/>
      <c r="F35" s="202"/>
      <c r="G35" s="202"/>
      <c r="H35" s="202"/>
      <c r="I35" s="202"/>
      <c r="J35" s="202"/>
      <c r="K35" s="202"/>
      <c r="M35" s="4"/>
    </row>
    <row r="36" spans="1:13" s="3" customFormat="1" x14ac:dyDescent="0.2">
      <c r="A36" s="2"/>
      <c r="C36" s="9"/>
      <c r="D36" s="9"/>
      <c r="E36" s="9"/>
      <c r="F36" s="9"/>
      <c r="G36" s="9"/>
      <c r="H36" s="9"/>
      <c r="I36" s="9"/>
      <c r="J36" s="9"/>
      <c r="K36" s="9"/>
      <c r="M36" s="4"/>
    </row>
    <row r="37" spans="1:13" s="3" customFormat="1" ht="21" x14ac:dyDescent="0.25">
      <c r="A37" s="2"/>
      <c r="B37" s="6" t="s">
        <v>6</v>
      </c>
      <c r="M37" s="4"/>
    </row>
    <row r="38" spans="1:13" s="3" customFormat="1" ht="16" customHeight="1" x14ac:dyDescent="0.2">
      <c r="A38" s="2"/>
      <c r="C38" s="201" t="s">
        <v>498</v>
      </c>
      <c r="D38" s="201"/>
      <c r="E38" s="201"/>
      <c r="F38" s="201"/>
      <c r="G38" s="201"/>
      <c r="H38" s="201"/>
      <c r="I38" s="201"/>
      <c r="J38" s="201"/>
      <c r="K38" s="201"/>
      <c r="M38" s="4"/>
    </row>
    <row r="39" spans="1:13" s="3" customFormat="1" x14ac:dyDescent="0.2">
      <c r="A39" s="2"/>
      <c r="C39" s="201"/>
      <c r="D39" s="201"/>
      <c r="E39" s="201"/>
      <c r="F39" s="201"/>
      <c r="G39" s="201"/>
      <c r="H39" s="201"/>
      <c r="I39" s="201"/>
      <c r="J39" s="201"/>
      <c r="K39" s="201"/>
      <c r="M39" s="4"/>
    </row>
    <row r="40" spans="1:13" s="3" customFormat="1" x14ac:dyDescent="0.2">
      <c r="A40" s="2"/>
      <c r="C40" s="201"/>
      <c r="D40" s="201"/>
      <c r="E40" s="201"/>
      <c r="F40" s="201"/>
      <c r="G40" s="201"/>
      <c r="H40" s="201"/>
      <c r="I40" s="201"/>
      <c r="J40" s="201"/>
      <c r="K40" s="201"/>
      <c r="M40" s="4"/>
    </row>
    <row r="41" spans="1:13" s="3" customFormat="1" x14ac:dyDescent="0.2">
      <c r="A41" s="2"/>
      <c r="C41" s="201"/>
      <c r="D41" s="201"/>
      <c r="E41" s="201"/>
      <c r="F41" s="201"/>
      <c r="G41" s="201"/>
      <c r="H41" s="201"/>
      <c r="I41" s="201"/>
      <c r="J41" s="201"/>
      <c r="K41" s="201"/>
      <c r="M41" s="4"/>
    </row>
    <row r="42" spans="1:13" s="3" customFormat="1" x14ac:dyDescent="0.2">
      <c r="A42" s="2"/>
      <c r="C42" s="201"/>
      <c r="D42" s="201"/>
      <c r="E42" s="201"/>
      <c r="F42" s="201"/>
      <c r="G42" s="201"/>
      <c r="H42" s="201"/>
      <c r="I42" s="201"/>
      <c r="J42" s="201"/>
      <c r="K42" s="201"/>
      <c r="M42" s="4"/>
    </row>
    <row r="43" spans="1:13" ht="17" thickBot="1" x14ac:dyDescent="0.25">
      <c r="A43" s="198"/>
      <c r="B43" s="199"/>
      <c r="C43" s="199"/>
      <c r="D43" s="199"/>
      <c r="E43" s="199"/>
      <c r="F43" s="199"/>
      <c r="G43" s="199"/>
      <c r="H43" s="199"/>
      <c r="I43" s="199"/>
      <c r="J43" s="199"/>
      <c r="K43" s="199"/>
      <c r="L43" s="199"/>
      <c r="M43" s="200"/>
    </row>
  </sheetData>
  <mergeCells count="4">
    <mergeCell ref="C9:K14"/>
    <mergeCell ref="C17:K24"/>
    <mergeCell ref="C27:K35"/>
    <mergeCell ref="C38:K42"/>
  </mergeCells>
  <hyperlinks>
    <hyperlink ref="B6" r:id="rId1" xr:uid="{CC37EBFF-AB9B-B84A-90B7-BE5109636DCC}"/>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7659-4A5F-8347-AED4-1BF0F4ED2099}">
  <dimension ref="A1:T32"/>
  <sheetViews>
    <sheetView workbookViewId="0"/>
  </sheetViews>
  <sheetFormatPr baseColWidth="10" defaultColWidth="11" defaultRowHeight="16" outlineLevelCol="1" x14ac:dyDescent="0.2"/>
  <cols>
    <col min="1" max="1" width="4" style="11" customWidth="1"/>
    <col min="2" max="2" width="11.5" customWidth="1"/>
    <col min="6" max="6" width="12.6640625" customWidth="1"/>
    <col min="7" max="7" width="11.1640625" customWidth="1"/>
    <col min="12" max="12" width="10.83203125" hidden="1" customWidth="1" outlineLevel="1"/>
    <col min="13" max="13" width="13.33203125" hidden="1" customWidth="1" outlineLevel="1"/>
    <col min="14" max="17" width="10.83203125" hidden="1" customWidth="1" outlineLevel="1"/>
    <col min="18" max="18" width="11" collapsed="1"/>
  </cols>
  <sheetData>
    <row r="1" spans="1:20" x14ac:dyDescent="0.2">
      <c r="A1" s="132"/>
      <c r="B1" s="12" t="s">
        <v>279</v>
      </c>
      <c r="C1" s="13" t="s">
        <v>416</v>
      </c>
      <c r="D1" s="13" t="s">
        <v>281</v>
      </c>
      <c r="E1" s="13" t="s">
        <v>417</v>
      </c>
      <c r="F1" s="102"/>
      <c r="G1" s="102"/>
      <c r="H1" s="102"/>
      <c r="I1" s="102"/>
      <c r="J1" s="103"/>
      <c r="K1" s="10" t="s">
        <v>116</v>
      </c>
      <c r="L1" s="10" t="s">
        <v>11</v>
      </c>
    </row>
    <row r="2" spans="1:20" x14ac:dyDescent="0.2">
      <c r="A2" s="14"/>
      <c r="B2" s="105" t="s">
        <v>283</v>
      </c>
      <c r="C2" s="106">
        <v>3.75</v>
      </c>
      <c r="D2" s="29"/>
      <c r="E2" s="29"/>
      <c r="F2" s="29"/>
      <c r="G2" s="29"/>
      <c r="H2" s="29"/>
      <c r="I2" s="29"/>
      <c r="J2" s="107"/>
    </row>
    <row r="3" spans="1:20" x14ac:dyDescent="0.2">
      <c r="A3" s="14"/>
      <c r="B3" s="29"/>
      <c r="C3" s="29"/>
      <c r="D3" s="29"/>
      <c r="E3" s="29"/>
      <c r="F3" s="29"/>
      <c r="G3" s="29"/>
      <c r="H3" s="29"/>
      <c r="I3" s="29"/>
      <c r="J3" s="107"/>
      <c r="L3" s="133" t="s">
        <v>220</v>
      </c>
      <c r="M3" s="110"/>
    </row>
    <row r="4" spans="1:20" x14ac:dyDescent="0.2">
      <c r="A4" s="14"/>
      <c r="B4" s="29"/>
      <c r="C4" s="29" t="s">
        <v>418</v>
      </c>
      <c r="D4" s="29"/>
      <c r="E4" s="29"/>
      <c r="F4" s="29"/>
      <c r="G4" s="29"/>
      <c r="H4" s="29"/>
      <c r="I4" s="29"/>
      <c r="J4" s="107"/>
      <c r="M4" s="110"/>
    </row>
    <row r="5" spans="1:20" x14ac:dyDescent="0.2">
      <c r="A5" s="14"/>
      <c r="B5" s="29"/>
      <c r="C5" s="29" t="s">
        <v>419</v>
      </c>
      <c r="D5" s="29"/>
      <c r="E5" s="29"/>
      <c r="F5" s="29"/>
      <c r="G5" s="29"/>
      <c r="H5" s="29"/>
      <c r="I5" s="29"/>
      <c r="J5" s="107"/>
      <c r="L5" s="136" t="s">
        <v>289</v>
      </c>
      <c r="M5" s="110"/>
      <c r="N5" s="155">
        <f>(G11+H11)/(I11+F19)</f>
        <v>0.19047619047619047</v>
      </c>
    </row>
    <row r="6" spans="1:20" x14ac:dyDescent="0.2">
      <c r="A6" s="14"/>
      <c r="B6" s="29"/>
      <c r="C6" s="29"/>
      <c r="D6" s="29"/>
      <c r="E6" s="29"/>
      <c r="F6" s="29"/>
      <c r="G6" s="29"/>
      <c r="H6" s="29"/>
      <c r="I6" s="29"/>
      <c r="J6" s="107"/>
    </row>
    <row r="7" spans="1:20" x14ac:dyDescent="0.2">
      <c r="A7" s="14"/>
      <c r="B7" s="29"/>
      <c r="C7" s="156"/>
      <c r="D7" s="221" t="s">
        <v>219</v>
      </c>
      <c r="E7" s="222"/>
      <c r="F7" s="222"/>
      <c r="G7" s="222"/>
      <c r="H7" s="222"/>
      <c r="I7" s="223"/>
      <c r="J7" s="107"/>
      <c r="L7" s="11" t="s">
        <v>146</v>
      </c>
      <c r="M7" s="111"/>
    </row>
    <row r="8" spans="1:20" x14ac:dyDescent="0.2">
      <c r="A8" s="14"/>
      <c r="B8" s="29"/>
      <c r="C8" s="94" t="s">
        <v>341</v>
      </c>
      <c r="D8" s="276" t="s">
        <v>222</v>
      </c>
      <c r="E8" s="94" t="s">
        <v>420</v>
      </c>
      <c r="F8" s="94" t="s">
        <v>421</v>
      </c>
      <c r="G8" s="94" t="s">
        <v>422</v>
      </c>
      <c r="H8" s="94" t="s">
        <v>423</v>
      </c>
      <c r="I8" s="276" t="s">
        <v>227</v>
      </c>
      <c r="J8" s="107"/>
      <c r="M8" s="157"/>
    </row>
    <row r="9" spans="1:20" x14ac:dyDescent="0.2">
      <c r="A9" s="14"/>
      <c r="B9" s="29"/>
      <c r="C9" s="92" t="s">
        <v>345</v>
      </c>
      <c r="D9" s="277"/>
      <c r="E9" s="92" t="s">
        <v>424</v>
      </c>
      <c r="F9" s="92" t="s">
        <v>424</v>
      </c>
      <c r="G9" s="92" t="s">
        <v>424</v>
      </c>
      <c r="H9" s="92" t="s">
        <v>424</v>
      </c>
      <c r="I9" s="277"/>
      <c r="J9" s="107"/>
      <c r="L9" s="48">
        <f>G11+H11</f>
        <v>20</v>
      </c>
      <c r="M9" s="11" t="s">
        <v>231</v>
      </c>
    </row>
    <row r="10" spans="1:20" x14ac:dyDescent="0.2">
      <c r="A10" s="14"/>
      <c r="B10" s="29"/>
      <c r="C10" s="221" t="s">
        <v>228</v>
      </c>
      <c r="D10" s="222"/>
      <c r="E10" s="222"/>
      <c r="F10" s="222"/>
      <c r="G10" s="222"/>
      <c r="H10" s="222"/>
      <c r="I10" s="223"/>
      <c r="J10" s="107"/>
      <c r="L10" s="48">
        <f>D5</f>
        <v>0</v>
      </c>
      <c r="M10" s="11" t="s">
        <v>233</v>
      </c>
    </row>
    <row r="11" spans="1:20" x14ac:dyDescent="0.2">
      <c r="A11" s="14"/>
      <c r="B11" s="29"/>
      <c r="C11" s="158" t="s">
        <v>220</v>
      </c>
      <c r="D11" s="134">
        <v>62</v>
      </c>
      <c r="E11" s="134">
        <v>6</v>
      </c>
      <c r="F11" s="134">
        <v>2</v>
      </c>
      <c r="G11" s="134">
        <v>16</v>
      </c>
      <c r="H11" s="134">
        <v>4</v>
      </c>
      <c r="I11" s="134">
        <v>90</v>
      </c>
      <c r="J11" s="107"/>
      <c r="L11" s="11"/>
      <c r="M11" s="48"/>
      <c r="N11" s="11"/>
    </row>
    <row r="12" spans="1:20" x14ac:dyDescent="0.2">
      <c r="A12" s="14"/>
      <c r="B12" s="29"/>
      <c r="C12" s="221" t="s">
        <v>229</v>
      </c>
      <c r="D12" s="222"/>
      <c r="E12" s="222"/>
      <c r="F12" s="222"/>
      <c r="G12" s="222"/>
      <c r="H12" s="222"/>
      <c r="I12" s="223"/>
      <c r="J12" s="107"/>
      <c r="L12" s="11" t="s">
        <v>299</v>
      </c>
      <c r="M12" s="58">
        <f>0.2*(L9+L10)</f>
        <v>4</v>
      </c>
      <c r="N12" s="11"/>
      <c r="T12" s="110"/>
    </row>
    <row r="13" spans="1:20" x14ac:dyDescent="0.2">
      <c r="A13" s="14"/>
      <c r="B13" s="18"/>
      <c r="C13" s="158" t="s">
        <v>230</v>
      </c>
      <c r="D13" s="134">
        <v>105</v>
      </c>
      <c r="E13" s="134">
        <v>19</v>
      </c>
      <c r="F13" s="134">
        <v>0</v>
      </c>
      <c r="G13" s="134">
        <v>7</v>
      </c>
      <c r="H13" s="134">
        <v>3</v>
      </c>
      <c r="I13" s="134">
        <v>135</v>
      </c>
      <c r="J13" s="107"/>
      <c r="T13" s="11"/>
    </row>
    <row r="14" spans="1:20" x14ac:dyDescent="0.2">
      <c r="A14" s="14"/>
      <c r="B14" s="18"/>
      <c r="C14" s="18"/>
      <c r="D14" s="18"/>
      <c r="E14" s="18"/>
      <c r="F14" s="29"/>
      <c r="G14" s="29"/>
      <c r="H14" s="29"/>
      <c r="I14" s="29"/>
      <c r="J14" s="107"/>
      <c r="L14" s="133" t="s">
        <v>230</v>
      </c>
      <c r="T14" s="11"/>
    </row>
    <row r="15" spans="1:20" x14ac:dyDescent="0.2">
      <c r="A15" s="14"/>
      <c r="B15" s="18"/>
      <c r="C15" s="94"/>
      <c r="D15" s="94"/>
      <c r="E15" s="94"/>
      <c r="F15" s="94" t="s">
        <v>425</v>
      </c>
      <c r="G15" s="94" t="s">
        <v>426</v>
      </c>
      <c r="H15" s="29"/>
      <c r="I15" s="29"/>
      <c r="J15" s="107"/>
      <c r="T15" s="48"/>
    </row>
    <row r="16" spans="1:20" x14ac:dyDescent="0.2">
      <c r="A16" s="14"/>
      <c r="B16" s="18"/>
      <c r="C16" s="95" t="s">
        <v>341</v>
      </c>
      <c r="D16" s="95" t="s">
        <v>227</v>
      </c>
      <c r="E16" s="95" t="s">
        <v>427</v>
      </c>
      <c r="F16" s="95" t="s">
        <v>428</v>
      </c>
      <c r="G16" s="95" t="s">
        <v>429</v>
      </c>
      <c r="H16" s="29"/>
      <c r="I16" s="29"/>
      <c r="J16" s="107"/>
      <c r="L16" s="48">
        <f>D20</f>
        <v>140</v>
      </c>
      <c r="M16" s="11" t="s">
        <v>199</v>
      </c>
      <c r="T16" s="48"/>
    </row>
    <row r="17" spans="1:20" x14ac:dyDescent="0.2">
      <c r="A17" s="14"/>
      <c r="B17" s="18"/>
      <c r="C17" s="95" t="s">
        <v>345</v>
      </c>
      <c r="D17" s="95" t="s">
        <v>430</v>
      </c>
      <c r="E17" s="95" t="s">
        <v>431</v>
      </c>
      <c r="F17" s="95" t="s">
        <v>432</v>
      </c>
      <c r="G17" s="95" t="s">
        <v>433</v>
      </c>
      <c r="H17" s="29"/>
      <c r="I17" s="29"/>
      <c r="J17" s="107"/>
      <c r="L17" s="48">
        <f>E20</f>
        <v>40</v>
      </c>
      <c r="M17" s="11" t="s">
        <v>472</v>
      </c>
      <c r="T17" s="11"/>
    </row>
    <row r="18" spans="1:20" x14ac:dyDescent="0.2">
      <c r="A18" s="14"/>
      <c r="B18" s="18"/>
      <c r="C18" s="159"/>
      <c r="D18" s="159"/>
      <c r="E18" s="159"/>
      <c r="F18" s="159"/>
      <c r="G18" s="92" t="s">
        <v>434</v>
      </c>
      <c r="H18" s="29"/>
      <c r="I18" s="29"/>
      <c r="J18" s="107"/>
      <c r="L18" s="48">
        <f>MAX(L16-L17,0)</f>
        <v>100</v>
      </c>
      <c r="M18" s="48" t="s">
        <v>473</v>
      </c>
      <c r="T18" s="11"/>
    </row>
    <row r="19" spans="1:20" x14ac:dyDescent="0.2">
      <c r="A19" s="14"/>
      <c r="B19" s="18"/>
      <c r="C19" s="158" t="s">
        <v>220</v>
      </c>
      <c r="D19" s="134">
        <v>115</v>
      </c>
      <c r="E19" s="134">
        <v>65</v>
      </c>
      <c r="F19" s="134">
        <v>15</v>
      </c>
      <c r="G19" s="134">
        <v>0</v>
      </c>
      <c r="H19" s="29"/>
      <c r="I19" s="29"/>
      <c r="J19" s="107"/>
      <c r="L19" s="48"/>
      <c r="M19" s="48"/>
    </row>
    <row r="20" spans="1:20" x14ac:dyDescent="0.2">
      <c r="A20" s="14"/>
      <c r="B20" s="18"/>
      <c r="C20" s="158" t="s">
        <v>230</v>
      </c>
      <c r="D20" s="134">
        <v>140</v>
      </c>
      <c r="E20" s="134">
        <v>40</v>
      </c>
      <c r="F20" s="134">
        <v>20</v>
      </c>
      <c r="G20" s="134">
        <v>8</v>
      </c>
      <c r="H20" s="29"/>
      <c r="I20" s="29"/>
      <c r="J20" s="107"/>
      <c r="L20" s="48">
        <f>G13+H13</f>
        <v>10</v>
      </c>
      <c r="M20" s="11" t="s">
        <v>125</v>
      </c>
    </row>
    <row r="21" spans="1:20" x14ac:dyDescent="0.2">
      <c r="A21" s="14"/>
      <c r="B21" s="18"/>
      <c r="C21" s="29"/>
      <c r="D21" s="29"/>
      <c r="E21" s="29"/>
      <c r="F21" s="29"/>
      <c r="G21" s="29"/>
      <c r="H21" s="29"/>
      <c r="I21" s="29"/>
      <c r="J21" s="107"/>
      <c r="L21" s="48">
        <f>G20</f>
        <v>8</v>
      </c>
      <c r="M21" s="11" t="s">
        <v>126</v>
      </c>
    </row>
    <row r="22" spans="1:20" x14ac:dyDescent="0.2">
      <c r="A22" s="14"/>
      <c r="B22" s="18"/>
      <c r="C22" s="29" t="s">
        <v>435</v>
      </c>
      <c r="D22" s="29"/>
      <c r="E22" s="29"/>
      <c r="F22" s="29"/>
      <c r="G22" s="29"/>
      <c r="H22" s="29"/>
      <c r="I22" s="29"/>
      <c r="J22" s="107"/>
      <c r="L22" s="11"/>
      <c r="M22" s="11"/>
      <c r="N22" s="11"/>
    </row>
    <row r="23" spans="1:20" x14ac:dyDescent="0.2">
      <c r="A23" s="14"/>
      <c r="B23" s="15"/>
      <c r="C23" s="29"/>
      <c r="D23" s="29"/>
      <c r="E23" s="29"/>
      <c r="F23" s="29"/>
      <c r="G23" s="29"/>
      <c r="H23" s="29"/>
      <c r="I23" s="29"/>
      <c r="J23" s="107"/>
      <c r="L23" s="11" t="s">
        <v>299</v>
      </c>
      <c r="M23" s="58">
        <f>L18+0.2*(L20+L21)</f>
        <v>103.6</v>
      </c>
      <c r="N23" s="11"/>
    </row>
    <row r="24" spans="1:20" x14ac:dyDescent="0.2">
      <c r="A24" s="29" t="s">
        <v>9</v>
      </c>
      <c r="B24" s="15" t="s">
        <v>436</v>
      </c>
      <c r="C24" s="152" t="s">
        <v>437</v>
      </c>
      <c r="D24" s="29"/>
      <c r="E24" s="29"/>
      <c r="F24" s="29"/>
      <c r="G24" s="29"/>
      <c r="H24" s="29"/>
      <c r="I24" s="29"/>
      <c r="J24" s="107"/>
      <c r="M24" s="119"/>
    </row>
    <row r="25" spans="1:20" x14ac:dyDescent="0.2">
      <c r="A25" s="29"/>
      <c r="B25" s="15"/>
      <c r="C25" s="29"/>
      <c r="D25" s="29"/>
      <c r="E25" s="29"/>
      <c r="F25" s="29"/>
      <c r="G25" s="29"/>
      <c r="H25" s="29"/>
      <c r="I25" s="29"/>
      <c r="J25" s="107"/>
      <c r="L25" s="136" t="s">
        <v>358</v>
      </c>
      <c r="N25" s="120">
        <f>M12+M23</f>
        <v>107.6</v>
      </c>
    </row>
    <row r="26" spans="1:20" x14ac:dyDescent="0.2">
      <c r="A26" s="29" t="s">
        <v>10</v>
      </c>
      <c r="B26" s="15" t="s">
        <v>330</v>
      </c>
      <c r="C26" s="29" t="s">
        <v>438</v>
      </c>
      <c r="D26" s="29"/>
      <c r="E26" s="29"/>
      <c r="F26" s="29"/>
      <c r="G26" s="29"/>
      <c r="H26" s="29"/>
      <c r="I26" s="29"/>
      <c r="J26" s="107"/>
      <c r="M26" s="121"/>
    </row>
    <row r="27" spans="1:20" x14ac:dyDescent="0.2">
      <c r="A27" s="14"/>
      <c r="B27" s="15"/>
      <c r="C27" s="29" t="s">
        <v>288</v>
      </c>
      <c r="D27" s="29"/>
      <c r="E27" s="29"/>
      <c r="F27" s="29"/>
      <c r="G27" s="29"/>
      <c r="H27" s="29"/>
      <c r="I27" s="29"/>
      <c r="J27" s="107"/>
      <c r="L27" s="10" t="s">
        <v>12</v>
      </c>
    </row>
    <row r="28" spans="1:20" ht="17" thickBot="1" x14ac:dyDescent="0.25">
      <c r="A28" s="26"/>
      <c r="B28" s="126"/>
      <c r="C28" s="126"/>
      <c r="D28" s="126"/>
      <c r="E28" s="126"/>
      <c r="F28" s="126"/>
      <c r="G28" s="126"/>
      <c r="H28" s="126"/>
      <c r="I28" s="126"/>
      <c r="J28" s="127"/>
    </row>
    <row r="29" spans="1:20" ht="17" thickBot="1" x14ac:dyDescent="0.25">
      <c r="A29" s="68" t="s">
        <v>139</v>
      </c>
      <c r="B29" s="129"/>
      <c r="C29" s="129"/>
      <c r="D29" s="129"/>
      <c r="E29" s="129"/>
      <c r="F29" s="129"/>
      <c r="G29" s="129"/>
      <c r="H29" s="129"/>
      <c r="I29" s="129"/>
      <c r="J29" s="131"/>
      <c r="L29" s="275" t="s">
        <v>112</v>
      </c>
      <c r="M29" s="275"/>
      <c r="N29" s="275"/>
      <c r="O29" s="275"/>
      <c r="P29" s="275"/>
      <c r="Q29" s="275"/>
    </row>
    <row r="30" spans="1:20" x14ac:dyDescent="0.2">
      <c r="L30" s="275"/>
      <c r="M30" s="275"/>
      <c r="N30" s="275"/>
      <c r="O30" s="275"/>
      <c r="P30" s="275"/>
      <c r="Q30" s="275"/>
    </row>
    <row r="32" spans="1:20" x14ac:dyDescent="0.2">
      <c r="L32" s="136" t="s">
        <v>113</v>
      </c>
      <c r="M32" s="112"/>
    </row>
  </sheetData>
  <mergeCells count="6">
    <mergeCell ref="L29:Q30"/>
    <mergeCell ref="D7:I7"/>
    <mergeCell ref="D8:D9"/>
    <mergeCell ref="I8:I9"/>
    <mergeCell ref="C10:I10"/>
    <mergeCell ref="C12:I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B5F9B-1649-C441-9D5B-48B1FA72DDFE}">
  <dimension ref="A1:R38"/>
  <sheetViews>
    <sheetView zoomScaleNormal="100" workbookViewId="0"/>
  </sheetViews>
  <sheetFormatPr baseColWidth="10" defaultColWidth="11" defaultRowHeight="16" outlineLevelCol="1" x14ac:dyDescent="0.2"/>
  <cols>
    <col min="1" max="1" width="4" style="11" customWidth="1"/>
    <col min="2" max="2" width="11.5" style="11" customWidth="1"/>
    <col min="4" max="4" width="13" bestFit="1" customWidth="1"/>
    <col min="5" max="5" width="16.33203125" bestFit="1" customWidth="1"/>
    <col min="7" max="7" width="12.6640625" customWidth="1"/>
    <col min="8" max="8" width="12.33203125" customWidth="1"/>
    <col min="12" max="12" width="10.83203125" hidden="1" customWidth="1" outlineLevel="1"/>
    <col min="13" max="13" width="13.33203125" hidden="1" customWidth="1" outlineLevel="1"/>
    <col min="14" max="17" width="10.83203125" hidden="1" customWidth="1" outlineLevel="1"/>
    <col min="18" max="18" width="11" collapsed="1"/>
  </cols>
  <sheetData>
    <row r="1" spans="1:15" x14ac:dyDescent="0.2">
      <c r="A1" s="132"/>
      <c r="B1" s="138" t="s">
        <v>279</v>
      </c>
      <c r="C1" s="13" t="s">
        <v>396</v>
      </c>
      <c r="D1" s="13" t="s">
        <v>281</v>
      </c>
      <c r="E1" s="13" t="s">
        <v>397</v>
      </c>
      <c r="F1" s="102"/>
      <c r="G1" s="102"/>
      <c r="H1" s="102"/>
      <c r="I1" s="102"/>
      <c r="J1" s="103"/>
      <c r="K1" s="10" t="s">
        <v>116</v>
      </c>
      <c r="L1" s="10" t="s">
        <v>11</v>
      </c>
    </row>
    <row r="2" spans="1:15" x14ac:dyDescent="0.2">
      <c r="A2" s="14"/>
      <c r="B2" s="17" t="s">
        <v>283</v>
      </c>
      <c r="C2" s="106">
        <v>3.25</v>
      </c>
      <c r="D2" s="29"/>
      <c r="E2" s="29"/>
      <c r="F2" s="29"/>
      <c r="G2" s="29"/>
      <c r="H2" s="29"/>
      <c r="I2" s="29"/>
      <c r="J2" s="107"/>
    </row>
    <row r="3" spans="1:15" x14ac:dyDescent="0.2">
      <c r="A3" s="14"/>
      <c r="B3" s="15"/>
      <c r="C3" s="29"/>
      <c r="D3" s="29"/>
      <c r="E3" s="29"/>
      <c r="F3" s="29"/>
      <c r="G3" s="29"/>
      <c r="H3" s="29"/>
      <c r="I3" s="29"/>
      <c r="J3" s="107"/>
      <c r="L3" s="133" t="s">
        <v>398</v>
      </c>
    </row>
    <row r="4" spans="1:15" x14ac:dyDescent="0.2">
      <c r="A4" s="14"/>
      <c r="B4" s="15"/>
      <c r="C4" s="29" t="s">
        <v>399</v>
      </c>
      <c r="D4" s="29"/>
      <c r="E4" s="29"/>
      <c r="F4" s="29"/>
      <c r="G4" s="29"/>
      <c r="H4" s="29"/>
      <c r="I4" s="29"/>
      <c r="J4" s="107"/>
    </row>
    <row r="5" spans="1:15" x14ac:dyDescent="0.2">
      <c r="A5" s="14"/>
      <c r="B5" s="15"/>
      <c r="C5" s="29" t="s">
        <v>400</v>
      </c>
      <c r="D5" s="29"/>
      <c r="E5" s="29"/>
      <c r="F5" s="29"/>
      <c r="G5" s="29"/>
      <c r="H5" s="29"/>
      <c r="I5" s="29"/>
      <c r="J5" s="107"/>
      <c r="L5" s="143">
        <f>G9+G16</f>
        <v>4100</v>
      </c>
      <c r="M5" s="11" t="s">
        <v>199</v>
      </c>
    </row>
    <row r="6" spans="1:15" x14ac:dyDescent="0.2">
      <c r="A6" s="14"/>
      <c r="B6" s="15"/>
      <c r="C6" s="29"/>
      <c r="D6" s="29"/>
      <c r="E6" s="29"/>
      <c r="F6" s="29"/>
      <c r="G6" s="29"/>
      <c r="H6" s="29"/>
      <c r="I6" s="29"/>
      <c r="J6" s="107"/>
      <c r="L6" s="143">
        <f>SUM(G24:G26)</f>
        <v>1580</v>
      </c>
      <c r="M6" s="11" t="s">
        <v>472</v>
      </c>
    </row>
    <row r="7" spans="1:15" ht="17" x14ac:dyDescent="0.2">
      <c r="A7" s="14"/>
      <c r="B7" s="15"/>
      <c r="C7" s="279"/>
      <c r="D7" s="280"/>
      <c r="E7" s="280"/>
      <c r="F7" s="281"/>
      <c r="G7" s="144" t="s">
        <v>401</v>
      </c>
      <c r="H7" s="145" t="s">
        <v>402</v>
      </c>
      <c r="I7" s="29"/>
      <c r="J7" s="107"/>
      <c r="L7" s="143">
        <f>MAX(L5-L6,0)</f>
        <v>2520</v>
      </c>
      <c r="M7" s="48" t="s">
        <v>473</v>
      </c>
      <c r="O7" s="143"/>
    </row>
    <row r="8" spans="1:15" ht="17" x14ac:dyDescent="0.2">
      <c r="A8" s="14"/>
      <c r="B8" s="15"/>
      <c r="C8" s="282" t="s">
        <v>119</v>
      </c>
      <c r="D8" s="283"/>
      <c r="E8" s="283"/>
      <c r="F8" s="284"/>
      <c r="G8" s="146" t="s">
        <v>403</v>
      </c>
      <c r="H8" s="147" t="s">
        <v>230</v>
      </c>
      <c r="I8" s="29"/>
      <c r="J8" s="107"/>
      <c r="M8" s="48"/>
      <c r="O8" s="143"/>
    </row>
    <row r="9" spans="1:15" x14ac:dyDescent="0.2">
      <c r="A9" s="14"/>
      <c r="B9" s="15"/>
      <c r="C9" s="285" t="s">
        <v>144</v>
      </c>
      <c r="D9" s="285"/>
      <c r="E9" s="285"/>
      <c r="F9" s="285"/>
      <c r="G9" s="148">
        <v>3500</v>
      </c>
      <c r="H9" s="149">
        <v>2500</v>
      </c>
      <c r="I9" s="29"/>
      <c r="J9" s="107"/>
      <c r="L9">
        <f>G11</f>
        <v>250</v>
      </c>
      <c r="M9" s="11" t="s">
        <v>125</v>
      </c>
    </row>
    <row r="10" spans="1:15" x14ac:dyDescent="0.2">
      <c r="A10" s="14"/>
      <c r="B10" s="15"/>
      <c r="C10" s="278" t="s">
        <v>404</v>
      </c>
      <c r="D10" s="278"/>
      <c r="E10" s="278"/>
      <c r="F10" s="278"/>
      <c r="G10" s="149">
        <v>2000</v>
      </c>
      <c r="H10" s="149">
        <v>1300</v>
      </c>
      <c r="I10" s="29"/>
      <c r="J10" s="107"/>
      <c r="L10" s="143">
        <f>G16</f>
        <v>600</v>
      </c>
      <c r="M10" s="11" t="s">
        <v>126</v>
      </c>
    </row>
    <row r="11" spans="1:15" x14ac:dyDescent="0.2">
      <c r="A11" s="14"/>
      <c r="B11" s="15"/>
      <c r="C11" s="278" t="s">
        <v>405</v>
      </c>
      <c r="D11" s="278"/>
      <c r="E11" s="278"/>
      <c r="F11" s="278"/>
      <c r="G11" s="150">
        <v>250</v>
      </c>
      <c r="H11" s="150">
        <v>150</v>
      </c>
      <c r="I11" s="29"/>
      <c r="J11" s="107"/>
    </row>
    <row r="12" spans="1:15" x14ac:dyDescent="0.2">
      <c r="A12" s="14"/>
      <c r="B12" s="15"/>
      <c r="C12" s="278" t="s">
        <v>406</v>
      </c>
      <c r="D12" s="278"/>
      <c r="E12" s="278"/>
      <c r="F12" s="278"/>
      <c r="G12" s="150">
        <v>55</v>
      </c>
      <c r="H12" s="150">
        <v>75</v>
      </c>
      <c r="I12" s="29"/>
      <c r="J12" s="107"/>
      <c r="L12" t="s">
        <v>299</v>
      </c>
      <c r="M12" s="10"/>
      <c r="N12" s="10"/>
      <c r="O12" s="48">
        <f>L7+0.2*(L9+L10)</f>
        <v>2690</v>
      </c>
    </row>
    <row r="13" spans="1:15" x14ac:dyDescent="0.2">
      <c r="A13" s="14"/>
      <c r="B13" s="15"/>
      <c r="C13" s="29"/>
      <c r="D13" s="29"/>
      <c r="E13" s="29"/>
      <c r="F13" s="29"/>
      <c r="G13" s="29"/>
      <c r="H13" s="29"/>
      <c r="I13" s="29"/>
      <c r="J13" s="107"/>
    </row>
    <row r="14" spans="1:15" ht="17" x14ac:dyDescent="0.2">
      <c r="A14" s="14"/>
      <c r="B14" s="15"/>
      <c r="C14" s="279"/>
      <c r="D14" s="280"/>
      <c r="E14" s="280"/>
      <c r="F14" s="281"/>
      <c r="G14" s="145" t="s">
        <v>401</v>
      </c>
      <c r="H14" s="145" t="s">
        <v>402</v>
      </c>
      <c r="I14" s="29"/>
      <c r="J14" s="107"/>
      <c r="L14" s="133" t="s">
        <v>407</v>
      </c>
    </row>
    <row r="15" spans="1:15" ht="17" x14ac:dyDescent="0.2">
      <c r="A15" s="14"/>
      <c r="B15" s="15"/>
      <c r="C15" s="282" t="s">
        <v>127</v>
      </c>
      <c r="D15" s="283"/>
      <c r="E15" s="283"/>
      <c r="F15" s="284"/>
      <c r="G15" s="147" t="s">
        <v>403</v>
      </c>
      <c r="H15" s="147" t="s">
        <v>230</v>
      </c>
      <c r="I15" s="29"/>
      <c r="J15" s="107"/>
    </row>
    <row r="16" spans="1:15" x14ac:dyDescent="0.2">
      <c r="A16" s="14"/>
      <c r="B16" s="15"/>
      <c r="C16" s="278" t="s">
        <v>144</v>
      </c>
      <c r="D16" s="278"/>
      <c r="E16" s="278"/>
      <c r="F16" s="278"/>
      <c r="G16" s="149">
        <v>600</v>
      </c>
      <c r="H16" s="149">
        <v>500</v>
      </c>
      <c r="I16" s="29"/>
      <c r="J16" s="107"/>
      <c r="L16" t="s">
        <v>354</v>
      </c>
      <c r="M16" s="108"/>
      <c r="O16">
        <f>H11</f>
        <v>150</v>
      </c>
    </row>
    <row r="17" spans="1:15" x14ac:dyDescent="0.2">
      <c r="A17" s="14"/>
      <c r="B17" s="15"/>
      <c r="C17" s="278" t="s">
        <v>404</v>
      </c>
      <c r="D17" s="278"/>
      <c r="E17" s="278"/>
      <c r="F17" s="278"/>
      <c r="G17" s="149">
        <v>400</v>
      </c>
      <c r="H17" s="149">
        <v>200</v>
      </c>
      <c r="I17" s="29"/>
      <c r="J17" s="107"/>
      <c r="L17" t="s">
        <v>285</v>
      </c>
      <c r="O17" s="143">
        <f>H10</f>
        <v>1300</v>
      </c>
    </row>
    <row r="18" spans="1:15" x14ac:dyDescent="0.2">
      <c r="A18" s="14"/>
      <c r="B18" s="15"/>
      <c r="C18" s="278" t="s">
        <v>405</v>
      </c>
      <c r="D18" s="278"/>
      <c r="E18" s="278"/>
      <c r="F18" s="278"/>
      <c r="G18" s="149">
        <v>100</v>
      </c>
      <c r="H18" s="149">
        <v>50</v>
      </c>
      <c r="I18" s="29"/>
      <c r="J18" s="107"/>
      <c r="L18" t="s">
        <v>287</v>
      </c>
      <c r="O18" s="143">
        <f>H23</f>
        <v>0</v>
      </c>
    </row>
    <row r="19" spans="1:15" x14ac:dyDescent="0.2">
      <c r="A19" s="14"/>
      <c r="B19" s="15"/>
      <c r="C19" s="278" t="s">
        <v>406</v>
      </c>
      <c r="D19" s="278"/>
      <c r="E19" s="278"/>
      <c r="F19" s="278"/>
      <c r="G19" s="149">
        <v>25</v>
      </c>
      <c r="H19" s="149">
        <v>20</v>
      </c>
      <c r="I19" s="29"/>
      <c r="J19" s="107"/>
      <c r="L19" s="10"/>
    </row>
    <row r="20" spans="1:15" x14ac:dyDescent="0.2">
      <c r="A20" s="14"/>
      <c r="B20" s="15"/>
      <c r="C20" s="29"/>
      <c r="D20" s="29"/>
      <c r="E20" s="29"/>
      <c r="F20" s="29"/>
      <c r="G20" s="29"/>
      <c r="H20" s="29"/>
      <c r="I20" s="29"/>
      <c r="J20" s="107"/>
      <c r="L20" t="s">
        <v>289</v>
      </c>
      <c r="O20" s="155">
        <f>H11/(H10+H23)</f>
        <v>0.11538461538461539</v>
      </c>
    </row>
    <row r="21" spans="1:15" ht="17" x14ac:dyDescent="0.2">
      <c r="A21" s="14"/>
      <c r="B21" s="15"/>
      <c r="C21" s="286"/>
      <c r="D21" s="287"/>
      <c r="E21" s="287"/>
      <c r="F21" s="288"/>
      <c r="G21" s="145" t="s">
        <v>401</v>
      </c>
      <c r="H21" s="145" t="s">
        <v>402</v>
      </c>
      <c r="I21" s="29"/>
      <c r="J21" s="107"/>
    </row>
    <row r="22" spans="1:15" ht="17" x14ac:dyDescent="0.2">
      <c r="A22" s="14"/>
      <c r="B22" s="15"/>
      <c r="C22" s="289"/>
      <c r="D22" s="290"/>
      <c r="E22" s="290"/>
      <c r="F22" s="291"/>
      <c r="G22" s="147" t="s">
        <v>403</v>
      </c>
      <c r="H22" s="147" t="s">
        <v>230</v>
      </c>
      <c r="I22" s="29"/>
      <c r="J22" s="107"/>
      <c r="L22" t="s">
        <v>408</v>
      </c>
    </row>
    <row r="23" spans="1:15" x14ac:dyDescent="0.2">
      <c r="A23" s="14"/>
      <c r="B23" s="15"/>
      <c r="C23" s="278" t="s">
        <v>130</v>
      </c>
      <c r="D23" s="278"/>
      <c r="E23" s="278"/>
      <c r="F23" s="278"/>
      <c r="G23" s="149">
        <v>40</v>
      </c>
      <c r="H23" s="149">
        <v>0</v>
      </c>
      <c r="I23" s="29"/>
      <c r="J23" s="107"/>
    </row>
    <row r="24" spans="1:15" x14ac:dyDescent="0.2">
      <c r="A24" s="14"/>
      <c r="B24" s="15"/>
      <c r="C24" s="278" t="s">
        <v>132</v>
      </c>
      <c r="D24" s="278"/>
      <c r="E24" s="278"/>
      <c r="F24" s="278"/>
      <c r="G24" s="149">
        <v>1500</v>
      </c>
      <c r="H24" s="149">
        <v>300</v>
      </c>
      <c r="I24" s="29"/>
      <c r="J24" s="107"/>
      <c r="L24">
        <f>O16</f>
        <v>150</v>
      </c>
      <c r="M24" s="11" t="s">
        <v>231</v>
      </c>
    </row>
    <row r="25" spans="1:15" x14ac:dyDescent="0.2">
      <c r="A25" s="14"/>
      <c r="B25" s="15"/>
      <c r="C25" s="278" t="s">
        <v>133</v>
      </c>
      <c r="D25" s="278"/>
      <c r="E25" s="278"/>
      <c r="F25" s="278"/>
      <c r="G25" s="149">
        <v>80</v>
      </c>
      <c r="H25" s="149">
        <v>0</v>
      </c>
      <c r="I25" s="29"/>
      <c r="J25" s="107"/>
      <c r="L25">
        <f>H18</f>
        <v>50</v>
      </c>
      <c r="M25" s="11" t="s">
        <v>233</v>
      </c>
    </row>
    <row r="26" spans="1:15" x14ac:dyDescent="0.2">
      <c r="A26" s="14"/>
      <c r="B26" s="15"/>
      <c r="C26" s="278" t="s">
        <v>134</v>
      </c>
      <c r="D26" s="278"/>
      <c r="E26" s="278"/>
      <c r="F26" s="278"/>
      <c r="G26" s="149">
        <v>0</v>
      </c>
      <c r="H26" s="149">
        <v>35</v>
      </c>
      <c r="I26" s="29"/>
      <c r="J26" s="107"/>
    </row>
    <row r="27" spans="1:15" x14ac:dyDescent="0.2">
      <c r="A27" s="14"/>
      <c r="B27" s="15"/>
      <c r="C27" s="29"/>
      <c r="D27" s="29"/>
      <c r="E27" s="29"/>
      <c r="F27" s="29"/>
      <c r="G27" s="29"/>
      <c r="H27" s="29"/>
      <c r="I27" s="29"/>
      <c r="J27" s="107"/>
      <c r="L27" t="s">
        <v>299</v>
      </c>
      <c r="O27" s="48">
        <f>0.2*(L24+L25)</f>
        <v>40</v>
      </c>
    </row>
    <row r="28" spans="1:15" x14ac:dyDescent="0.2">
      <c r="A28" s="151" t="s">
        <v>9</v>
      </c>
      <c r="B28" s="15" t="s">
        <v>355</v>
      </c>
      <c r="C28" s="29" t="s">
        <v>409</v>
      </c>
      <c r="D28" s="29"/>
      <c r="E28" s="29"/>
      <c r="F28" s="29"/>
      <c r="G28" s="29"/>
      <c r="H28" s="29"/>
      <c r="I28" s="29"/>
      <c r="J28" s="107"/>
    </row>
    <row r="29" spans="1:15" x14ac:dyDescent="0.2">
      <c r="A29" s="14"/>
      <c r="B29" s="15"/>
      <c r="C29" s="29"/>
      <c r="D29" s="29"/>
      <c r="E29" s="29"/>
      <c r="F29" s="29"/>
      <c r="G29" s="29"/>
      <c r="H29" s="29"/>
      <c r="I29" s="29"/>
      <c r="J29" s="107"/>
      <c r="L29" s="10" t="s">
        <v>358</v>
      </c>
      <c r="O29" s="192">
        <f>O27+O12</f>
        <v>2730</v>
      </c>
    </row>
    <row r="30" spans="1:15" x14ac:dyDescent="0.2">
      <c r="A30" s="151" t="s">
        <v>10</v>
      </c>
      <c r="B30" s="15" t="s">
        <v>410</v>
      </c>
      <c r="C30" s="29" t="s">
        <v>411</v>
      </c>
      <c r="D30" s="29"/>
      <c r="E30" s="29"/>
      <c r="F30" s="29"/>
      <c r="G30" s="29"/>
      <c r="H30" s="29"/>
      <c r="I30" s="29"/>
      <c r="J30" s="107"/>
      <c r="M30" s="119"/>
    </row>
    <row r="31" spans="1:15" ht="16" customHeight="1" x14ac:dyDescent="0.2">
      <c r="A31" s="14"/>
      <c r="B31" s="15"/>
      <c r="C31" s="152"/>
      <c r="D31" s="29"/>
      <c r="E31" s="29"/>
      <c r="F31" s="29"/>
      <c r="G31" s="29"/>
      <c r="H31" s="29"/>
      <c r="I31" s="29"/>
      <c r="J31" s="107"/>
      <c r="L31" s="10" t="s">
        <v>17</v>
      </c>
      <c r="M31" s="119"/>
    </row>
    <row r="32" spans="1:15" x14ac:dyDescent="0.2">
      <c r="A32" s="151" t="s">
        <v>16</v>
      </c>
      <c r="B32" s="15" t="s">
        <v>412</v>
      </c>
      <c r="C32" s="152" t="s">
        <v>413</v>
      </c>
      <c r="D32" s="29"/>
      <c r="E32" s="29"/>
      <c r="F32" s="29"/>
      <c r="G32" s="29"/>
      <c r="H32" s="29"/>
      <c r="I32" s="29"/>
      <c r="J32" s="107"/>
      <c r="M32" s="119"/>
    </row>
    <row r="33" spans="1:17" x14ac:dyDescent="0.2">
      <c r="A33" s="14"/>
      <c r="B33" s="15"/>
      <c r="C33" s="29" t="s">
        <v>414</v>
      </c>
      <c r="D33" s="29"/>
      <c r="E33" s="29"/>
      <c r="F33" s="29"/>
      <c r="G33" s="29"/>
      <c r="H33" s="29"/>
      <c r="I33" s="29"/>
      <c r="J33" s="107"/>
      <c r="L33" s="203" t="s">
        <v>469</v>
      </c>
      <c r="M33" s="203"/>
      <c r="N33" s="203"/>
      <c r="O33" s="203"/>
      <c r="P33" s="203"/>
      <c r="Q33" s="203"/>
    </row>
    <row r="34" spans="1:17" ht="17" thickBot="1" x14ac:dyDescent="0.25">
      <c r="A34" s="26"/>
      <c r="B34" s="27"/>
      <c r="C34" s="153"/>
      <c r="D34" s="126"/>
      <c r="E34" s="126"/>
      <c r="F34" s="126"/>
      <c r="G34" s="126"/>
      <c r="H34" s="126"/>
      <c r="I34" s="126"/>
      <c r="J34" s="127"/>
      <c r="L34" s="203"/>
      <c r="M34" s="203"/>
      <c r="N34" s="203"/>
      <c r="O34" s="203"/>
      <c r="P34" s="203"/>
      <c r="Q34" s="203"/>
    </row>
    <row r="35" spans="1:17" ht="17" thickBot="1" x14ac:dyDescent="0.25">
      <c r="A35" s="68" t="s">
        <v>139</v>
      </c>
      <c r="B35" s="70"/>
      <c r="C35" s="130"/>
      <c r="D35" s="129"/>
      <c r="E35" s="129"/>
      <c r="F35" s="129"/>
      <c r="G35" s="129"/>
      <c r="H35" s="129"/>
      <c r="I35" s="129"/>
      <c r="J35" s="131"/>
      <c r="L35" s="203"/>
      <c r="M35" s="203"/>
      <c r="N35" s="203"/>
      <c r="O35" s="203"/>
      <c r="P35" s="203"/>
      <c r="Q35" s="203"/>
    </row>
    <row r="37" spans="1:17" x14ac:dyDescent="0.2">
      <c r="A37" s="154" t="s">
        <v>415</v>
      </c>
    </row>
    <row r="38" spans="1:17" x14ac:dyDescent="0.2">
      <c r="L38" s="10"/>
      <c r="M38" s="112"/>
    </row>
  </sheetData>
  <mergeCells count="19">
    <mergeCell ref="L33:Q35"/>
    <mergeCell ref="C21:F21"/>
    <mergeCell ref="C22:F22"/>
    <mergeCell ref="C23:F23"/>
    <mergeCell ref="C24:F24"/>
    <mergeCell ref="C25:F25"/>
    <mergeCell ref="C26:F26"/>
    <mergeCell ref="C19:F19"/>
    <mergeCell ref="C7:F7"/>
    <mergeCell ref="C8:F8"/>
    <mergeCell ref="C9:F9"/>
    <mergeCell ref="C10:F10"/>
    <mergeCell ref="C11:F11"/>
    <mergeCell ref="C12:F12"/>
    <mergeCell ref="C14:F14"/>
    <mergeCell ref="C15:F15"/>
    <mergeCell ref="C16:F16"/>
    <mergeCell ref="C17:F17"/>
    <mergeCell ref="C18:F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EC980-56FF-554E-A564-DD0BF3CC6927}">
  <dimension ref="A1:U35"/>
  <sheetViews>
    <sheetView zoomScaleNormal="100" workbookViewId="0"/>
  </sheetViews>
  <sheetFormatPr baseColWidth="10" defaultColWidth="11" defaultRowHeight="16" outlineLevelCol="1" x14ac:dyDescent="0.2"/>
  <cols>
    <col min="1" max="1" width="4" style="11" customWidth="1"/>
    <col min="2" max="2" width="11.5" style="11" customWidth="1"/>
    <col min="3" max="6" width="13.1640625" customWidth="1"/>
    <col min="7" max="7" width="15.33203125" customWidth="1"/>
    <col min="11" max="11" width="10.83203125" hidden="1" customWidth="1" outlineLevel="1"/>
    <col min="12" max="12" width="13.33203125" hidden="1" customWidth="1" outlineLevel="1"/>
    <col min="13" max="16" width="10.83203125" hidden="1" customWidth="1" outlineLevel="1"/>
    <col min="17" max="17" width="12.6640625" hidden="1" customWidth="1" outlineLevel="1"/>
    <col min="18" max="18" width="11.5" hidden="1" customWidth="1" outlineLevel="1"/>
    <col min="19" max="19" width="23" hidden="1" customWidth="1" outlineLevel="1"/>
    <col min="20" max="20" width="11" hidden="1" customWidth="1" outlineLevel="1"/>
    <col min="21" max="21" width="11" collapsed="1"/>
  </cols>
  <sheetData>
    <row r="1" spans="1:20" x14ac:dyDescent="0.2">
      <c r="A1" s="132"/>
      <c r="B1" s="138" t="s">
        <v>279</v>
      </c>
      <c r="C1" s="139" t="s">
        <v>362</v>
      </c>
      <c r="D1" s="139" t="s">
        <v>281</v>
      </c>
      <c r="E1" s="13" t="s">
        <v>363</v>
      </c>
      <c r="F1" s="13"/>
      <c r="G1" s="13"/>
      <c r="H1" s="102"/>
      <c r="I1" s="103"/>
      <c r="J1" s="10" t="s">
        <v>116</v>
      </c>
      <c r="K1" s="10" t="s">
        <v>11</v>
      </c>
    </row>
    <row r="2" spans="1:20" x14ac:dyDescent="0.2">
      <c r="A2" s="14"/>
      <c r="B2" s="17" t="s">
        <v>283</v>
      </c>
      <c r="C2" s="106">
        <v>2.5</v>
      </c>
      <c r="D2" s="106"/>
      <c r="E2" s="106"/>
      <c r="F2" s="106"/>
      <c r="G2" s="29"/>
      <c r="H2" s="29"/>
      <c r="I2" s="107"/>
    </row>
    <row r="3" spans="1:20" x14ac:dyDescent="0.2">
      <c r="A3" s="14"/>
      <c r="B3" s="15"/>
      <c r="C3" s="29"/>
      <c r="D3" s="29"/>
      <c r="E3" s="29"/>
      <c r="F3" s="29"/>
      <c r="G3" s="29"/>
      <c r="H3" s="29"/>
      <c r="I3" s="107"/>
      <c r="K3" s="297" t="s">
        <v>254</v>
      </c>
      <c r="L3" s="297"/>
      <c r="M3" s="297"/>
      <c r="N3" s="297"/>
      <c r="O3" s="297"/>
      <c r="P3" s="296" t="s">
        <v>250</v>
      </c>
      <c r="Q3" s="296"/>
      <c r="R3" t="s">
        <v>364</v>
      </c>
      <c r="S3" t="s">
        <v>252</v>
      </c>
    </row>
    <row r="4" spans="1:20" x14ac:dyDescent="0.2">
      <c r="A4" s="14"/>
      <c r="B4" s="15"/>
      <c r="C4" s="29" t="s">
        <v>365</v>
      </c>
      <c r="D4" s="29"/>
      <c r="E4" s="29"/>
      <c r="F4" s="29"/>
      <c r="G4" s="29"/>
      <c r="H4" s="29"/>
      <c r="I4" s="107"/>
      <c r="K4" s="44">
        <v>1</v>
      </c>
      <c r="L4" s="295" t="s">
        <v>255</v>
      </c>
      <c r="M4" s="295"/>
      <c r="N4" s="295"/>
      <c r="O4" s="295"/>
      <c r="P4" s="296">
        <f>G8</f>
        <v>900</v>
      </c>
      <c r="Q4" s="296"/>
      <c r="R4">
        <v>0</v>
      </c>
      <c r="S4" s="10">
        <f>P4+R4</f>
        <v>900</v>
      </c>
    </row>
    <row r="5" spans="1:20" x14ac:dyDescent="0.2">
      <c r="A5" s="14"/>
      <c r="B5" s="15"/>
      <c r="C5" s="29" t="s">
        <v>366</v>
      </c>
      <c r="D5" s="29"/>
      <c r="E5" s="29"/>
      <c r="F5" s="29"/>
      <c r="G5" s="29"/>
      <c r="H5" s="29"/>
      <c r="I5" s="107"/>
      <c r="K5" s="44">
        <v>2</v>
      </c>
      <c r="L5" s="295" t="s">
        <v>256</v>
      </c>
      <c r="M5" s="295"/>
      <c r="N5" s="295"/>
      <c r="O5" s="295"/>
      <c r="P5" s="296">
        <f t="shared" ref="P5:P21" si="0">G9</f>
        <v>80</v>
      </c>
      <c r="Q5" s="296"/>
      <c r="R5">
        <v>0</v>
      </c>
      <c r="S5" s="10">
        <f t="shared" ref="S5:S10" si="1">P5+R5</f>
        <v>80</v>
      </c>
    </row>
    <row r="6" spans="1:20" x14ac:dyDescent="0.2">
      <c r="A6" s="14"/>
      <c r="B6" s="15"/>
      <c r="C6" s="29"/>
      <c r="D6" s="29"/>
      <c r="E6" s="29"/>
      <c r="F6" s="29"/>
      <c r="G6" s="29"/>
      <c r="H6" s="29"/>
      <c r="I6" s="107"/>
      <c r="K6" s="44">
        <v>3</v>
      </c>
      <c r="L6" s="295" t="s">
        <v>258</v>
      </c>
      <c r="M6" s="295"/>
      <c r="N6" s="295"/>
      <c r="O6" s="295"/>
      <c r="P6" s="296">
        <f t="shared" si="0"/>
        <v>50</v>
      </c>
      <c r="Q6" s="296"/>
      <c r="R6">
        <f>-P6</f>
        <v>-50</v>
      </c>
      <c r="S6" s="10">
        <f t="shared" si="1"/>
        <v>0</v>
      </c>
    </row>
    <row r="7" spans="1:20" ht="34" x14ac:dyDescent="0.2">
      <c r="A7" s="14"/>
      <c r="B7" s="15"/>
      <c r="C7" s="298" t="s">
        <v>254</v>
      </c>
      <c r="D7" s="299"/>
      <c r="E7" s="299"/>
      <c r="F7" s="300"/>
      <c r="G7" s="140" t="s">
        <v>250</v>
      </c>
      <c r="H7" s="29"/>
      <c r="I7" s="107"/>
      <c r="K7" s="44">
        <v>4</v>
      </c>
      <c r="L7" s="295" t="s">
        <v>259</v>
      </c>
      <c r="M7" s="295"/>
      <c r="N7" s="295"/>
      <c r="O7" s="295"/>
      <c r="P7" s="296">
        <f t="shared" si="0"/>
        <v>150</v>
      </c>
      <c r="Q7" s="296"/>
      <c r="R7">
        <v>0</v>
      </c>
      <c r="S7" s="10">
        <f t="shared" si="1"/>
        <v>150</v>
      </c>
    </row>
    <row r="8" spans="1:20" x14ac:dyDescent="0.2">
      <c r="A8" s="14"/>
      <c r="B8" s="15"/>
      <c r="C8" s="292" t="s">
        <v>367</v>
      </c>
      <c r="D8" s="293"/>
      <c r="E8" s="293"/>
      <c r="F8" s="294"/>
      <c r="G8" s="134">
        <v>900</v>
      </c>
      <c r="H8" s="29"/>
      <c r="I8" s="107"/>
      <c r="K8" s="44">
        <v>5</v>
      </c>
      <c r="L8" s="295" t="s">
        <v>260</v>
      </c>
      <c r="M8" s="295"/>
      <c r="N8" s="295"/>
      <c r="O8" s="295"/>
      <c r="P8" s="296">
        <f t="shared" si="0"/>
        <v>20</v>
      </c>
      <c r="Q8" s="296"/>
      <c r="R8">
        <v>0</v>
      </c>
      <c r="S8" s="10">
        <f t="shared" si="1"/>
        <v>20</v>
      </c>
    </row>
    <row r="9" spans="1:20" x14ac:dyDescent="0.2">
      <c r="A9" s="14"/>
      <c r="B9" s="15"/>
      <c r="C9" s="292" t="s">
        <v>368</v>
      </c>
      <c r="D9" s="293"/>
      <c r="E9" s="293"/>
      <c r="F9" s="294"/>
      <c r="G9" s="134">
        <v>80</v>
      </c>
      <c r="H9" s="29"/>
      <c r="I9" s="107"/>
      <c r="K9" s="44">
        <v>6</v>
      </c>
      <c r="L9" s="295" t="s">
        <v>261</v>
      </c>
      <c r="M9" s="295"/>
      <c r="N9" s="295"/>
      <c r="O9" s="295"/>
      <c r="P9" s="296">
        <f t="shared" si="0"/>
        <v>0</v>
      </c>
      <c r="Q9" s="296"/>
      <c r="R9">
        <f>R10-R6</f>
        <v>150</v>
      </c>
      <c r="S9" s="10">
        <f t="shared" si="1"/>
        <v>150</v>
      </c>
    </row>
    <row r="10" spans="1:20" x14ac:dyDescent="0.2">
      <c r="A10" s="14"/>
      <c r="B10" s="15"/>
      <c r="C10" s="292" t="s">
        <v>369</v>
      </c>
      <c r="D10" s="293"/>
      <c r="E10" s="293"/>
      <c r="F10" s="294"/>
      <c r="G10" s="134">
        <v>50</v>
      </c>
      <c r="H10" s="29"/>
      <c r="I10" s="107"/>
      <c r="K10" s="141">
        <v>7</v>
      </c>
      <c r="L10" s="297" t="s">
        <v>276</v>
      </c>
      <c r="M10" s="297"/>
      <c r="N10" s="297"/>
      <c r="O10" s="297"/>
      <c r="P10" s="296">
        <f t="shared" si="0"/>
        <v>1200</v>
      </c>
      <c r="Q10" s="296"/>
      <c r="R10">
        <f>R19</f>
        <v>100</v>
      </c>
      <c r="S10" s="10">
        <f t="shared" si="1"/>
        <v>1300</v>
      </c>
    </row>
    <row r="11" spans="1:20" x14ac:dyDescent="0.2">
      <c r="A11" s="14"/>
      <c r="B11" s="15"/>
      <c r="C11" s="292" t="s">
        <v>370</v>
      </c>
      <c r="D11" s="293"/>
      <c r="E11" s="293"/>
      <c r="F11" s="294"/>
      <c r="G11" s="134">
        <v>150</v>
      </c>
      <c r="H11" s="29"/>
      <c r="I11" s="107"/>
      <c r="K11" s="297" t="s">
        <v>263</v>
      </c>
      <c r="L11" s="297"/>
      <c r="M11" s="297"/>
      <c r="N11" s="297"/>
      <c r="O11" s="297"/>
      <c r="P11" s="296">
        <f t="shared" si="0"/>
        <v>0</v>
      </c>
      <c r="Q11" s="296"/>
      <c r="S11" s="10"/>
    </row>
    <row r="12" spans="1:20" x14ac:dyDescent="0.2">
      <c r="A12" s="14"/>
      <c r="B12" s="15"/>
      <c r="C12" s="292" t="s">
        <v>371</v>
      </c>
      <c r="D12" s="293"/>
      <c r="E12" s="293"/>
      <c r="F12" s="294"/>
      <c r="G12" s="134">
        <v>20</v>
      </c>
      <c r="H12" s="29"/>
      <c r="I12" s="107"/>
      <c r="K12" s="44">
        <v>8</v>
      </c>
      <c r="L12" s="295" t="s">
        <v>265</v>
      </c>
      <c r="M12" s="295"/>
      <c r="N12" s="295"/>
      <c r="O12" s="295"/>
      <c r="P12" s="296">
        <f t="shared" si="0"/>
        <v>500</v>
      </c>
      <c r="Q12" s="296"/>
      <c r="R12">
        <v>250</v>
      </c>
      <c r="S12" s="10">
        <f t="shared" ref="S12:S21" si="2">P12+R12</f>
        <v>750</v>
      </c>
      <c r="T12" s="136" t="s">
        <v>372</v>
      </c>
    </row>
    <row r="13" spans="1:20" x14ac:dyDescent="0.2">
      <c r="A13" s="14"/>
      <c r="B13" s="15"/>
      <c r="C13" s="292" t="s">
        <v>373</v>
      </c>
      <c r="D13" s="293"/>
      <c r="E13" s="293"/>
      <c r="F13" s="294"/>
      <c r="G13" s="134">
        <v>0</v>
      </c>
      <c r="H13" s="29"/>
      <c r="I13" s="107"/>
      <c r="K13" s="44">
        <v>9</v>
      </c>
      <c r="L13" s="295" t="s">
        <v>266</v>
      </c>
      <c r="M13" s="295"/>
      <c r="N13" s="295"/>
      <c r="O13" s="295"/>
      <c r="P13" s="296">
        <f t="shared" si="0"/>
        <v>100</v>
      </c>
      <c r="Q13" s="296"/>
      <c r="R13">
        <v>40</v>
      </c>
      <c r="S13" s="10">
        <f t="shared" si="2"/>
        <v>140</v>
      </c>
      <c r="T13" s="136" t="s">
        <v>374</v>
      </c>
    </row>
    <row r="14" spans="1:20" x14ac:dyDescent="0.2">
      <c r="A14" s="14"/>
      <c r="B14" s="15"/>
      <c r="C14" s="292" t="s">
        <v>375</v>
      </c>
      <c r="D14" s="293"/>
      <c r="E14" s="293"/>
      <c r="F14" s="294"/>
      <c r="G14" s="142">
        <v>1200</v>
      </c>
      <c r="H14" s="29"/>
      <c r="I14" s="107"/>
      <c r="K14" s="44">
        <v>10</v>
      </c>
      <c r="L14" s="295" t="s">
        <v>267</v>
      </c>
      <c r="M14" s="295"/>
      <c r="N14" s="295"/>
      <c r="O14" s="295"/>
      <c r="P14" s="296">
        <f t="shared" si="0"/>
        <v>10</v>
      </c>
      <c r="Q14" s="296"/>
      <c r="R14">
        <v>0</v>
      </c>
      <c r="S14" s="10">
        <f t="shared" si="2"/>
        <v>10</v>
      </c>
    </row>
    <row r="15" spans="1:20" ht="21" customHeight="1" x14ac:dyDescent="0.2">
      <c r="A15" s="14"/>
      <c r="B15" s="15"/>
      <c r="C15" s="221" t="s">
        <v>263</v>
      </c>
      <c r="D15" s="222"/>
      <c r="E15" s="222"/>
      <c r="F15" s="223"/>
      <c r="G15" s="134"/>
      <c r="H15" s="29"/>
      <c r="I15" s="107"/>
      <c r="K15" s="44">
        <v>11</v>
      </c>
      <c r="L15" s="295" t="s">
        <v>268</v>
      </c>
      <c r="M15" s="295"/>
      <c r="N15" s="295"/>
      <c r="O15" s="295"/>
      <c r="P15" s="296">
        <f t="shared" si="0"/>
        <v>80</v>
      </c>
      <c r="Q15" s="296"/>
      <c r="R15">
        <v>0</v>
      </c>
      <c r="S15" s="10">
        <f t="shared" si="2"/>
        <v>80</v>
      </c>
    </row>
    <row r="16" spans="1:20" x14ac:dyDescent="0.2">
      <c r="A16" s="14"/>
      <c r="B16" s="15"/>
      <c r="C16" s="301" t="s">
        <v>376</v>
      </c>
      <c r="D16" s="293"/>
      <c r="E16" s="293"/>
      <c r="F16" s="294"/>
      <c r="G16" s="134">
        <v>500</v>
      </c>
      <c r="H16" s="29"/>
      <c r="I16" s="107"/>
      <c r="K16" s="44">
        <v>12</v>
      </c>
      <c r="L16" s="295" t="s">
        <v>269</v>
      </c>
      <c r="M16" s="295"/>
      <c r="N16" s="295"/>
      <c r="O16" s="295"/>
      <c r="P16" s="296">
        <f t="shared" si="0"/>
        <v>30</v>
      </c>
      <c r="Q16" s="296"/>
      <c r="R16">
        <f>-P16</f>
        <v>-30</v>
      </c>
      <c r="S16" s="10">
        <f t="shared" si="2"/>
        <v>0</v>
      </c>
    </row>
    <row r="17" spans="1:19" x14ac:dyDescent="0.2">
      <c r="A17" s="14"/>
      <c r="B17" s="15"/>
      <c r="C17" s="301" t="s">
        <v>377</v>
      </c>
      <c r="D17" s="293"/>
      <c r="E17" s="293"/>
      <c r="F17" s="294"/>
      <c r="G17" s="134">
        <v>100</v>
      </c>
      <c r="H17" s="29"/>
      <c r="I17" s="107"/>
      <c r="K17" s="44">
        <v>13</v>
      </c>
      <c r="L17" s="295" t="s">
        <v>270</v>
      </c>
      <c r="M17" s="295"/>
      <c r="N17" s="295"/>
      <c r="O17" s="295"/>
      <c r="P17" s="296">
        <f t="shared" si="0"/>
        <v>100</v>
      </c>
      <c r="Q17" s="296"/>
      <c r="R17">
        <f>-P17</f>
        <v>-100</v>
      </c>
      <c r="S17" s="10">
        <f t="shared" si="2"/>
        <v>0</v>
      </c>
    </row>
    <row r="18" spans="1:19" x14ac:dyDescent="0.2">
      <c r="A18" s="14"/>
      <c r="B18" s="15"/>
      <c r="C18" s="301" t="s">
        <v>378</v>
      </c>
      <c r="D18" s="293"/>
      <c r="E18" s="293"/>
      <c r="F18" s="294"/>
      <c r="G18" s="134">
        <v>10</v>
      </c>
      <c r="H18" s="29"/>
      <c r="I18" s="107"/>
      <c r="K18" s="44">
        <v>14</v>
      </c>
      <c r="L18" s="295" t="s">
        <v>271</v>
      </c>
      <c r="M18" s="295"/>
      <c r="N18" s="295"/>
      <c r="O18" s="295"/>
      <c r="P18" s="296">
        <f t="shared" si="0"/>
        <v>60</v>
      </c>
      <c r="Q18" s="296"/>
      <c r="R18">
        <f>-P18</f>
        <v>-60</v>
      </c>
      <c r="S18" s="10">
        <f t="shared" si="2"/>
        <v>0</v>
      </c>
    </row>
    <row r="19" spans="1:19" x14ac:dyDescent="0.2">
      <c r="A19" s="14"/>
      <c r="B19" s="15"/>
      <c r="C19" s="301" t="s">
        <v>379</v>
      </c>
      <c r="D19" s="293"/>
      <c r="E19" s="293"/>
      <c r="F19" s="294"/>
      <c r="G19" s="134">
        <v>80</v>
      </c>
      <c r="H19" s="29"/>
      <c r="I19" s="107"/>
      <c r="K19" s="141">
        <v>15</v>
      </c>
      <c r="L19" s="297" t="s">
        <v>380</v>
      </c>
      <c r="M19" s="297"/>
      <c r="N19" s="297"/>
      <c r="O19" s="297"/>
      <c r="P19" s="296">
        <f t="shared" si="0"/>
        <v>880</v>
      </c>
      <c r="Q19" s="296"/>
      <c r="R19">
        <f>SUM(R12:R18)</f>
        <v>100</v>
      </c>
      <c r="S19" s="10">
        <f t="shared" si="2"/>
        <v>980</v>
      </c>
    </row>
    <row r="20" spans="1:19" x14ac:dyDescent="0.2">
      <c r="A20" s="14"/>
      <c r="B20" s="15"/>
      <c r="C20" s="301" t="s">
        <v>381</v>
      </c>
      <c r="D20" s="293"/>
      <c r="E20" s="293"/>
      <c r="F20" s="294"/>
      <c r="G20" s="134">
        <v>30</v>
      </c>
      <c r="H20" s="29"/>
      <c r="I20" s="107"/>
      <c r="K20" s="141">
        <v>16</v>
      </c>
      <c r="L20" s="297" t="s">
        <v>275</v>
      </c>
      <c r="M20" s="297"/>
      <c r="N20" s="297"/>
      <c r="O20" s="297"/>
      <c r="P20" s="296">
        <f t="shared" si="0"/>
        <v>320</v>
      </c>
      <c r="Q20" s="296"/>
      <c r="R20">
        <v>0</v>
      </c>
      <c r="S20" s="10">
        <f t="shared" si="2"/>
        <v>320</v>
      </c>
    </row>
    <row r="21" spans="1:19" x14ac:dyDescent="0.2">
      <c r="A21" s="14"/>
      <c r="B21" s="15"/>
      <c r="C21" s="301" t="s">
        <v>382</v>
      </c>
      <c r="D21" s="293"/>
      <c r="E21" s="293"/>
      <c r="F21" s="294"/>
      <c r="G21" s="134">
        <v>100</v>
      </c>
      <c r="H21" s="29"/>
      <c r="I21" s="107"/>
      <c r="K21" s="141">
        <v>17</v>
      </c>
      <c r="L21" s="297" t="s">
        <v>276</v>
      </c>
      <c r="M21" s="297"/>
      <c r="N21" s="297"/>
      <c r="O21" s="297"/>
      <c r="P21" s="296">
        <f t="shared" si="0"/>
        <v>1200</v>
      </c>
      <c r="Q21" s="296"/>
      <c r="R21">
        <f>R19+R20</f>
        <v>100</v>
      </c>
      <c r="S21" s="10">
        <f t="shared" si="2"/>
        <v>1300</v>
      </c>
    </row>
    <row r="22" spans="1:19" x14ac:dyDescent="0.2">
      <c r="A22" s="14"/>
      <c r="B22" s="15"/>
      <c r="C22" s="301" t="s">
        <v>383</v>
      </c>
      <c r="D22" s="293"/>
      <c r="E22" s="293"/>
      <c r="F22" s="294"/>
      <c r="G22" s="134">
        <v>60</v>
      </c>
      <c r="H22" s="29"/>
      <c r="I22" s="107"/>
    </row>
    <row r="23" spans="1:19" x14ac:dyDescent="0.2">
      <c r="A23" s="14"/>
      <c r="B23" s="15"/>
      <c r="C23" s="301" t="s">
        <v>384</v>
      </c>
      <c r="D23" s="293"/>
      <c r="E23" s="293"/>
      <c r="F23" s="294"/>
      <c r="G23" s="134">
        <v>880</v>
      </c>
      <c r="H23" s="29"/>
      <c r="I23" s="107"/>
      <c r="K23" s="10" t="s">
        <v>12</v>
      </c>
    </row>
    <row r="24" spans="1:19" x14ac:dyDescent="0.2">
      <c r="A24" s="14"/>
      <c r="B24" s="15"/>
      <c r="C24" s="301" t="s">
        <v>385</v>
      </c>
      <c r="D24" s="293"/>
      <c r="E24" s="293"/>
      <c r="F24" s="294"/>
      <c r="G24" s="134">
        <v>320</v>
      </c>
      <c r="H24" s="29"/>
      <c r="I24" s="107"/>
    </row>
    <row r="25" spans="1:19" x14ac:dyDescent="0.2">
      <c r="A25" s="14"/>
      <c r="B25" s="15"/>
      <c r="C25" s="301" t="s">
        <v>386</v>
      </c>
      <c r="D25" s="293"/>
      <c r="E25" s="293"/>
      <c r="F25" s="294"/>
      <c r="G25" s="142">
        <v>1200</v>
      </c>
      <c r="H25" s="29"/>
      <c r="I25" s="107"/>
      <c r="K25" t="s">
        <v>387</v>
      </c>
    </row>
    <row r="26" spans="1:19" x14ac:dyDescent="0.2">
      <c r="A26" s="14"/>
      <c r="B26" s="15"/>
      <c r="C26" s="29"/>
      <c r="D26" s="29"/>
      <c r="E26" s="29"/>
      <c r="F26" s="29"/>
      <c r="G26" s="29"/>
      <c r="H26" s="29"/>
      <c r="I26" s="107"/>
    </row>
    <row r="27" spans="1:19" x14ac:dyDescent="0.2">
      <c r="A27" s="14"/>
      <c r="B27" s="15"/>
      <c r="C27" s="29" t="s">
        <v>388</v>
      </c>
      <c r="D27" s="29"/>
      <c r="E27" s="29"/>
      <c r="F27" s="29"/>
      <c r="G27" s="29"/>
      <c r="H27" s="29"/>
      <c r="I27" s="107"/>
      <c r="K27" t="s">
        <v>389</v>
      </c>
    </row>
    <row r="28" spans="1:19" x14ac:dyDescent="0.2">
      <c r="A28" s="14"/>
      <c r="B28" s="15"/>
      <c r="C28" s="29" t="s">
        <v>390</v>
      </c>
      <c r="D28" s="29"/>
      <c r="E28" s="29"/>
      <c r="F28" s="29"/>
      <c r="G28" s="29"/>
      <c r="H28" s="29"/>
      <c r="I28" s="107"/>
    </row>
    <row r="29" spans="1:19" x14ac:dyDescent="0.2">
      <c r="A29" s="14"/>
      <c r="B29" s="15"/>
      <c r="C29" s="29"/>
      <c r="D29" s="29"/>
      <c r="E29" s="29"/>
      <c r="F29" s="29"/>
      <c r="G29" s="29"/>
      <c r="H29" s="29"/>
      <c r="I29" s="107"/>
      <c r="K29" s="10"/>
      <c r="L29" s="112"/>
    </row>
    <row r="30" spans="1:19" x14ac:dyDescent="0.2">
      <c r="A30" s="14" t="s">
        <v>9</v>
      </c>
      <c r="B30" s="15" t="s">
        <v>391</v>
      </c>
      <c r="C30" s="29" t="s">
        <v>392</v>
      </c>
      <c r="D30" s="29"/>
      <c r="E30" s="29"/>
      <c r="F30" s="29"/>
      <c r="G30" s="29"/>
      <c r="H30" s="29"/>
      <c r="I30" s="107"/>
    </row>
    <row r="31" spans="1:19" x14ac:dyDescent="0.2">
      <c r="A31" s="14"/>
      <c r="B31" s="15"/>
      <c r="C31" s="29"/>
      <c r="D31" s="29"/>
      <c r="E31" s="29"/>
      <c r="F31" s="29"/>
      <c r="G31" s="29"/>
      <c r="H31" s="29"/>
      <c r="I31" s="107"/>
    </row>
    <row r="32" spans="1:19" x14ac:dyDescent="0.2">
      <c r="A32" s="14" t="s">
        <v>10</v>
      </c>
      <c r="B32" s="15" t="s">
        <v>324</v>
      </c>
      <c r="C32" s="29" t="s">
        <v>393</v>
      </c>
      <c r="D32" s="29"/>
      <c r="E32" s="29"/>
      <c r="F32" s="29"/>
      <c r="G32" s="29"/>
      <c r="H32" s="29"/>
      <c r="I32" s="107"/>
    </row>
    <row r="33" spans="1:9" x14ac:dyDescent="0.2">
      <c r="A33" s="14"/>
      <c r="B33" s="15"/>
      <c r="C33" s="29" t="s">
        <v>394</v>
      </c>
      <c r="D33" s="29"/>
      <c r="E33" s="29"/>
      <c r="F33" s="29"/>
      <c r="G33" s="29"/>
      <c r="H33" s="29"/>
      <c r="I33" s="107"/>
    </row>
    <row r="34" spans="1:9" ht="17" thickBot="1" x14ac:dyDescent="0.25">
      <c r="A34" s="26"/>
      <c r="B34" s="27"/>
      <c r="C34" s="126"/>
      <c r="D34" s="126"/>
      <c r="E34" s="126"/>
      <c r="F34" s="126"/>
      <c r="G34" s="126"/>
      <c r="H34" s="126"/>
      <c r="I34" s="127"/>
    </row>
    <row r="35" spans="1:9" ht="17" thickBot="1" x14ac:dyDescent="0.25">
      <c r="A35" s="68" t="s">
        <v>395</v>
      </c>
      <c r="B35" s="70"/>
      <c r="C35" s="129"/>
      <c r="D35" s="129"/>
      <c r="E35" s="129"/>
      <c r="F35" s="129"/>
      <c r="G35" s="129"/>
      <c r="H35" s="129"/>
      <c r="I35" s="131"/>
    </row>
  </sheetData>
  <mergeCells count="57">
    <mergeCell ref="C25:F25"/>
    <mergeCell ref="C21:F21"/>
    <mergeCell ref="L21:O21"/>
    <mergeCell ref="P21:Q21"/>
    <mergeCell ref="C22:F22"/>
    <mergeCell ref="C23:F23"/>
    <mergeCell ref="C24:F24"/>
    <mergeCell ref="C19:F19"/>
    <mergeCell ref="L19:O19"/>
    <mergeCell ref="P19:Q19"/>
    <mergeCell ref="C20:F20"/>
    <mergeCell ref="L20:O20"/>
    <mergeCell ref="P20:Q20"/>
    <mergeCell ref="C17:F17"/>
    <mergeCell ref="L17:O17"/>
    <mergeCell ref="P17:Q17"/>
    <mergeCell ref="C18:F18"/>
    <mergeCell ref="L18:O18"/>
    <mergeCell ref="P18:Q18"/>
    <mergeCell ref="C15:F15"/>
    <mergeCell ref="L15:O15"/>
    <mergeCell ref="P15:Q15"/>
    <mergeCell ref="C16:F16"/>
    <mergeCell ref="L16:O16"/>
    <mergeCell ref="P16:Q16"/>
    <mergeCell ref="C13:F13"/>
    <mergeCell ref="L13:O13"/>
    <mergeCell ref="P13:Q13"/>
    <mergeCell ref="C14:F14"/>
    <mergeCell ref="L14:O14"/>
    <mergeCell ref="P14:Q14"/>
    <mergeCell ref="C11:F11"/>
    <mergeCell ref="K11:O11"/>
    <mergeCell ref="P11:Q11"/>
    <mergeCell ref="C12:F12"/>
    <mergeCell ref="L12:O12"/>
    <mergeCell ref="P12:Q12"/>
    <mergeCell ref="C9:F9"/>
    <mergeCell ref="L9:O9"/>
    <mergeCell ref="P9:Q9"/>
    <mergeCell ref="C10:F10"/>
    <mergeCell ref="L10:O10"/>
    <mergeCell ref="P10:Q10"/>
    <mergeCell ref="C8:F8"/>
    <mergeCell ref="L8:O8"/>
    <mergeCell ref="P8:Q8"/>
    <mergeCell ref="K3:O3"/>
    <mergeCell ref="P3:Q3"/>
    <mergeCell ref="L4:O4"/>
    <mergeCell ref="P4:Q4"/>
    <mergeCell ref="L5:O5"/>
    <mergeCell ref="P5:Q5"/>
    <mergeCell ref="L6:O6"/>
    <mergeCell ref="P6:Q6"/>
    <mergeCell ref="C7:F7"/>
    <mergeCell ref="L7:O7"/>
    <mergeCell ref="P7:Q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38998-A942-3B45-9F83-9D91F510A367}">
  <dimension ref="A1:S37"/>
  <sheetViews>
    <sheetView zoomScaleNormal="100" workbookViewId="0"/>
  </sheetViews>
  <sheetFormatPr baseColWidth="10" defaultColWidth="11" defaultRowHeight="16" outlineLevelCol="1" x14ac:dyDescent="0.2"/>
  <cols>
    <col min="1" max="1" width="4" style="11" customWidth="1"/>
    <col min="2" max="2" width="11.5" customWidth="1"/>
    <col min="4" max="4" width="18.1640625" customWidth="1"/>
    <col min="11" max="11" width="14.83203125" hidden="1" customWidth="1" outlineLevel="1"/>
    <col min="12" max="12" width="13.33203125" hidden="1" customWidth="1" outlineLevel="1"/>
    <col min="13" max="16" width="10.83203125" hidden="1" customWidth="1" outlineLevel="1"/>
    <col min="17" max="17" width="11" collapsed="1"/>
  </cols>
  <sheetData>
    <row r="1" spans="1:19" x14ac:dyDescent="0.2">
      <c r="A1" s="132"/>
      <c r="B1" s="12" t="s">
        <v>279</v>
      </c>
      <c r="C1" s="13" t="s">
        <v>333</v>
      </c>
      <c r="D1" s="13" t="s">
        <v>281</v>
      </c>
      <c r="E1" s="13" t="s">
        <v>282</v>
      </c>
      <c r="F1" s="102"/>
      <c r="G1" s="102"/>
      <c r="H1" s="102"/>
      <c r="I1" s="103"/>
      <c r="J1" s="10" t="s">
        <v>116</v>
      </c>
      <c r="K1" s="10" t="s">
        <v>11</v>
      </c>
    </row>
    <row r="2" spans="1:19" x14ac:dyDescent="0.2">
      <c r="A2" s="14"/>
      <c r="B2" s="105" t="s">
        <v>283</v>
      </c>
      <c r="C2" s="106">
        <v>3</v>
      </c>
      <c r="D2" s="29"/>
      <c r="E2" s="29"/>
      <c r="F2" s="29"/>
      <c r="G2" s="29"/>
      <c r="H2" s="29"/>
      <c r="I2" s="107"/>
    </row>
    <row r="3" spans="1:19" x14ac:dyDescent="0.2">
      <c r="A3" s="14"/>
      <c r="B3" s="29"/>
      <c r="C3" s="29"/>
      <c r="D3" s="29"/>
      <c r="E3" s="29"/>
      <c r="F3" s="29"/>
      <c r="G3" s="29"/>
      <c r="H3" s="29"/>
      <c r="I3" s="107"/>
      <c r="K3" s="133" t="s">
        <v>334</v>
      </c>
    </row>
    <row r="4" spans="1:19" x14ac:dyDescent="0.2">
      <c r="A4" s="14"/>
      <c r="B4" s="29"/>
      <c r="C4" s="29" t="s">
        <v>335</v>
      </c>
      <c r="D4" s="29"/>
      <c r="E4" s="29"/>
      <c r="F4" s="29"/>
      <c r="G4" s="29"/>
      <c r="H4" s="29"/>
      <c r="I4" s="107"/>
      <c r="K4" s="10"/>
      <c r="L4" s="108"/>
    </row>
    <row r="5" spans="1:19" x14ac:dyDescent="0.2">
      <c r="A5" s="14"/>
      <c r="B5" s="29"/>
      <c r="C5" s="29"/>
      <c r="D5" s="29"/>
      <c r="E5" s="29"/>
      <c r="F5" s="29"/>
      <c r="G5" s="29"/>
      <c r="H5" s="29"/>
      <c r="I5" s="107"/>
      <c r="K5">
        <f>F16</f>
        <v>6</v>
      </c>
      <c r="L5" s="11" t="s">
        <v>494</v>
      </c>
      <c r="M5" s="108"/>
    </row>
    <row r="6" spans="1:19" x14ac:dyDescent="0.2">
      <c r="A6" s="14"/>
      <c r="B6" s="29"/>
      <c r="C6" s="29" t="s">
        <v>336</v>
      </c>
      <c r="D6" s="29"/>
      <c r="E6" s="29"/>
      <c r="F6" s="29"/>
      <c r="G6" s="29"/>
      <c r="H6" s="29"/>
      <c r="I6" s="107"/>
      <c r="K6">
        <f>F16+F18</f>
        <v>15</v>
      </c>
      <c r="L6" t="s">
        <v>491</v>
      </c>
    </row>
    <row r="7" spans="1:19" x14ac:dyDescent="0.2">
      <c r="A7" s="14"/>
      <c r="B7" s="29"/>
      <c r="C7" s="29" t="s">
        <v>337</v>
      </c>
      <c r="D7" s="29"/>
      <c r="E7" s="29"/>
      <c r="F7" s="29"/>
      <c r="G7" s="29"/>
      <c r="H7" s="29"/>
      <c r="I7" s="107"/>
      <c r="K7">
        <f>F17</f>
        <v>7</v>
      </c>
      <c r="L7" t="s">
        <v>492</v>
      </c>
    </row>
    <row r="8" spans="1:19" x14ac:dyDescent="0.2">
      <c r="A8" s="14"/>
      <c r="B8" s="29"/>
      <c r="C8" s="29"/>
      <c r="D8" s="29"/>
      <c r="E8" s="29"/>
      <c r="F8" s="29"/>
      <c r="G8" s="29"/>
      <c r="H8" s="29"/>
      <c r="I8" s="107"/>
      <c r="K8" s="10"/>
    </row>
    <row r="9" spans="1:19" x14ac:dyDescent="0.2">
      <c r="A9" s="14"/>
      <c r="B9" s="29"/>
      <c r="C9" s="29" t="s">
        <v>338</v>
      </c>
      <c r="D9" s="29"/>
      <c r="E9" s="29"/>
      <c r="F9" s="29"/>
      <c r="G9" s="29"/>
      <c r="H9" s="29"/>
      <c r="I9" s="107"/>
      <c r="K9" t="s">
        <v>289</v>
      </c>
      <c r="L9" s="155">
        <f>K5/(K6+K7)</f>
        <v>0.27272727272727271</v>
      </c>
    </row>
    <row r="10" spans="1:19" x14ac:dyDescent="0.2">
      <c r="A10" s="14"/>
      <c r="B10" s="29"/>
      <c r="C10" s="29" t="s">
        <v>339</v>
      </c>
      <c r="D10" s="29"/>
      <c r="E10" s="29"/>
      <c r="F10" s="29"/>
      <c r="G10" s="29"/>
      <c r="H10" s="29"/>
      <c r="I10" s="107"/>
      <c r="K10" s="10"/>
      <c r="S10" s="11"/>
    </row>
    <row r="11" spans="1:19" x14ac:dyDescent="0.2">
      <c r="A11" s="14"/>
      <c r="B11" s="29"/>
      <c r="C11" s="29"/>
      <c r="D11" s="29"/>
      <c r="E11" s="29"/>
      <c r="F11" s="29"/>
      <c r="G11" s="29"/>
      <c r="H11" s="29"/>
      <c r="I11" s="107"/>
      <c r="K11" t="s">
        <v>340</v>
      </c>
      <c r="S11" s="11"/>
    </row>
    <row r="12" spans="1:19" x14ac:dyDescent="0.2">
      <c r="A12" s="14"/>
      <c r="B12" s="29"/>
      <c r="C12" s="94" t="s">
        <v>341</v>
      </c>
      <c r="D12" s="94" t="s">
        <v>342</v>
      </c>
      <c r="E12" s="94" t="s">
        <v>343</v>
      </c>
      <c r="F12" s="94" t="s">
        <v>344</v>
      </c>
      <c r="G12" s="29"/>
      <c r="H12" s="29"/>
      <c r="I12" s="107"/>
      <c r="K12" s="10"/>
      <c r="S12" s="48"/>
    </row>
    <row r="13" spans="1:19" x14ac:dyDescent="0.2">
      <c r="A13" s="14"/>
      <c r="B13" s="18"/>
      <c r="C13" s="92" t="s">
        <v>345</v>
      </c>
      <c r="D13" s="92" t="s">
        <v>346</v>
      </c>
      <c r="E13" s="92" t="s">
        <v>347</v>
      </c>
      <c r="F13" s="92" t="s">
        <v>348</v>
      </c>
      <c r="G13" s="29"/>
      <c r="H13" s="29"/>
      <c r="I13" s="107"/>
      <c r="K13">
        <f>F14+F16+F18</f>
        <v>20</v>
      </c>
      <c r="L13" s="11" t="s">
        <v>199</v>
      </c>
      <c r="S13" s="48"/>
    </row>
    <row r="14" spans="1:19" x14ac:dyDescent="0.2">
      <c r="A14" s="14"/>
      <c r="B14" s="18"/>
      <c r="C14" s="134" t="s">
        <v>349</v>
      </c>
      <c r="D14" s="135">
        <v>41671</v>
      </c>
      <c r="E14" s="134" t="s">
        <v>350</v>
      </c>
      <c r="F14" s="134">
        <v>5</v>
      </c>
      <c r="G14" s="29"/>
      <c r="H14" s="29"/>
      <c r="I14" s="107"/>
      <c r="K14">
        <v>6.1</v>
      </c>
      <c r="L14" s="11" t="s">
        <v>493</v>
      </c>
      <c r="S14" s="11"/>
    </row>
    <row r="15" spans="1:19" x14ac:dyDescent="0.2">
      <c r="A15" s="14"/>
      <c r="B15" s="18"/>
      <c r="C15" s="134" t="s">
        <v>349</v>
      </c>
      <c r="D15" s="135">
        <v>42795</v>
      </c>
      <c r="E15" s="134" t="s">
        <v>351</v>
      </c>
      <c r="F15" s="134">
        <v>4</v>
      </c>
      <c r="G15" s="29"/>
      <c r="H15" s="29"/>
      <c r="I15" s="107"/>
      <c r="K15">
        <f>MAX(K13-K14,0)</f>
        <v>13.9</v>
      </c>
      <c r="L15" s="48" t="s">
        <v>473</v>
      </c>
      <c r="S15" s="11"/>
    </row>
    <row r="16" spans="1:19" x14ac:dyDescent="0.2">
      <c r="A16" s="14"/>
      <c r="B16" s="18"/>
      <c r="C16" s="134" t="s">
        <v>349</v>
      </c>
      <c r="D16" s="135">
        <v>37135</v>
      </c>
      <c r="E16" s="134" t="s">
        <v>352</v>
      </c>
      <c r="F16" s="134">
        <v>6</v>
      </c>
      <c r="G16" s="29"/>
      <c r="H16" s="29"/>
      <c r="I16" s="107"/>
      <c r="K16">
        <f>F14+F16</f>
        <v>11</v>
      </c>
      <c r="L16" s="11" t="s">
        <v>151</v>
      </c>
    </row>
    <row r="17" spans="1:15" x14ac:dyDescent="0.2">
      <c r="A17" s="14"/>
      <c r="B17" s="18"/>
      <c r="C17" s="134" t="s">
        <v>349</v>
      </c>
      <c r="D17" s="135">
        <v>11232</v>
      </c>
      <c r="E17" s="134" t="s">
        <v>351</v>
      </c>
      <c r="F17" s="134">
        <v>7</v>
      </c>
      <c r="G17" s="29"/>
      <c r="H17" s="29"/>
      <c r="I17" s="107"/>
    </row>
    <row r="18" spans="1:15" x14ac:dyDescent="0.2">
      <c r="A18" s="14"/>
      <c r="B18" s="18"/>
      <c r="C18" s="134" t="s">
        <v>349</v>
      </c>
      <c r="D18" s="135">
        <v>45992</v>
      </c>
      <c r="E18" s="134" t="s">
        <v>352</v>
      </c>
      <c r="F18" s="134">
        <v>9</v>
      </c>
      <c r="G18" s="29"/>
      <c r="H18" s="29"/>
      <c r="I18" s="107"/>
      <c r="K18" t="s">
        <v>299</v>
      </c>
      <c r="L18" s="88">
        <f>0.2*MAX(K15,K16)</f>
        <v>2.7800000000000002</v>
      </c>
    </row>
    <row r="19" spans="1:15" x14ac:dyDescent="0.2">
      <c r="A19" s="14"/>
      <c r="B19" s="18"/>
      <c r="C19" s="134" t="s">
        <v>129</v>
      </c>
      <c r="D19" s="135">
        <v>36982</v>
      </c>
      <c r="E19" s="134" t="s">
        <v>352</v>
      </c>
      <c r="F19" s="134">
        <v>8</v>
      </c>
      <c r="G19" s="29"/>
      <c r="H19" s="29"/>
      <c r="I19" s="107"/>
    </row>
    <row r="20" spans="1:15" x14ac:dyDescent="0.2">
      <c r="A20" s="14"/>
      <c r="B20" s="29"/>
      <c r="C20" s="134" t="s">
        <v>129</v>
      </c>
      <c r="D20" s="135">
        <v>38169</v>
      </c>
      <c r="E20" s="134" t="s">
        <v>350</v>
      </c>
      <c r="F20" s="134">
        <v>15</v>
      </c>
      <c r="G20" s="29"/>
      <c r="H20" s="29"/>
      <c r="I20" s="107"/>
      <c r="K20" s="133" t="s">
        <v>353</v>
      </c>
    </row>
    <row r="21" spans="1:15" x14ac:dyDescent="0.2">
      <c r="A21" s="14"/>
      <c r="B21" s="29"/>
      <c r="C21" s="137" t="s">
        <v>129</v>
      </c>
      <c r="D21" s="135">
        <v>11597</v>
      </c>
      <c r="E21" s="134" t="s">
        <v>352</v>
      </c>
      <c r="F21" s="134">
        <v>10</v>
      </c>
      <c r="G21" s="29"/>
      <c r="H21" s="29"/>
      <c r="I21" s="107"/>
    </row>
    <row r="22" spans="1:15" x14ac:dyDescent="0.2">
      <c r="A22" s="14"/>
      <c r="B22" s="29"/>
      <c r="C22" s="137" t="s">
        <v>129</v>
      </c>
      <c r="D22" s="135">
        <v>45627</v>
      </c>
      <c r="E22" s="134" t="s">
        <v>352</v>
      </c>
      <c r="F22" s="134">
        <v>12</v>
      </c>
      <c r="G22" s="29"/>
      <c r="H22" s="29"/>
      <c r="I22" s="107"/>
      <c r="K22">
        <f>SUM(F19:F22)</f>
        <v>45</v>
      </c>
      <c r="L22" s="11" t="s">
        <v>199</v>
      </c>
    </row>
    <row r="23" spans="1:15" x14ac:dyDescent="0.2">
      <c r="A23" s="14"/>
      <c r="B23" s="29"/>
      <c r="C23" s="18"/>
      <c r="D23" s="18"/>
      <c r="E23" s="18"/>
      <c r="F23" s="18"/>
      <c r="G23" s="29"/>
      <c r="H23" s="29"/>
      <c r="I23" s="107"/>
      <c r="K23">
        <v>10.199999999999999</v>
      </c>
      <c r="L23" s="11" t="s">
        <v>493</v>
      </c>
    </row>
    <row r="24" spans="1:15" x14ac:dyDescent="0.2">
      <c r="A24" s="14" t="s">
        <v>9</v>
      </c>
      <c r="B24" s="29" t="s">
        <v>355</v>
      </c>
      <c r="C24" s="15" t="s">
        <v>356</v>
      </c>
      <c r="D24" s="18"/>
      <c r="E24" s="18"/>
      <c r="F24" s="18"/>
      <c r="G24" s="29"/>
      <c r="H24" s="29"/>
      <c r="I24" s="107"/>
      <c r="K24">
        <f>MAX(K22-K23,0)</f>
        <v>34.799999999999997</v>
      </c>
      <c r="L24" s="48" t="s">
        <v>473</v>
      </c>
    </row>
    <row r="25" spans="1:15" x14ac:dyDescent="0.2">
      <c r="A25" s="14"/>
      <c r="B25" s="29"/>
      <c r="C25" s="18"/>
      <c r="D25" s="18"/>
      <c r="E25" s="18"/>
      <c r="F25" s="18"/>
      <c r="G25" s="29"/>
      <c r="H25" s="29"/>
      <c r="I25" s="107"/>
      <c r="L25" s="11"/>
    </row>
    <row r="26" spans="1:15" x14ac:dyDescent="0.2">
      <c r="A26" s="14" t="s">
        <v>10</v>
      </c>
      <c r="B26" s="29" t="s">
        <v>324</v>
      </c>
      <c r="C26" s="15" t="s">
        <v>357</v>
      </c>
      <c r="D26" s="18"/>
      <c r="E26" s="18"/>
      <c r="F26" s="18"/>
      <c r="G26" s="29"/>
      <c r="H26" s="29"/>
      <c r="I26" s="107"/>
      <c r="K26">
        <f>F19</f>
        <v>8</v>
      </c>
      <c r="L26" s="11" t="s">
        <v>125</v>
      </c>
    </row>
    <row r="27" spans="1:15" x14ac:dyDescent="0.2">
      <c r="A27" s="14"/>
      <c r="B27" s="29"/>
      <c r="C27" s="15" t="s">
        <v>359</v>
      </c>
      <c r="D27" s="18"/>
      <c r="E27" s="18"/>
      <c r="F27" s="18"/>
      <c r="G27" s="29"/>
      <c r="H27" s="29"/>
      <c r="I27" s="107"/>
      <c r="K27">
        <f>F20</f>
        <v>15</v>
      </c>
      <c r="L27" s="11" t="s">
        <v>126</v>
      </c>
    </row>
    <row r="28" spans="1:15" ht="17" thickBot="1" x14ac:dyDescent="0.25">
      <c r="A28" s="26"/>
      <c r="B28" s="126"/>
      <c r="C28" s="126"/>
      <c r="D28" s="126"/>
      <c r="E28" s="126"/>
      <c r="F28" s="126"/>
      <c r="G28" s="126"/>
      <c r="H28" s="126"/>
      <c r="I28" s="127"/>
    </row>
    <row r="29" spans="1:15" ht="17" thickBot="1" x14ac:dyDescent="0.25">
      <c r="A29" s="68" t="s">
        <v>139</v>
      </c>
      <c r="B29" s="129"/>
      <c r="C29" s="129"/>
      <c r="D29" s="129"/>
      <c r="E29" s="129"/>
      <c r="F29" s="129"/>
      <c r="G29" s="129"/>
      <c r="H29" s="129"/>
      <c r="I29" s="131"/>
      <c r="K29" t="s">
        <v>299</v>
      </c>
      <c r="L29" s="58">
        <f>K24+0.2*(K26+K27)</f>
        <v>39.4</v>
      </c>
      <c r="O29" s="136"/>
    </row>
    <row r="31" spans="1:15" x14ac:dyDescent="0.2">
      <c r="K31" s="10" t="s">
        <v>358</v>
      </c>
      <c r="L31" s="193">
        <f>L29+L18</f>
        <v>42.18</v>
      </c>
      <c r="M31" s="10"/>
    </row>
    <row r="33" spans="11:11" x14ac:dyDescent="0.2">
      <c r="K33" s="10" t="s">
        <v>12</v>
      </c>
    </row>
    <row r="35" spans="11:11" x14ac:dyDescent="0.2">
      <c r="K35" t="s">
        <v>360</v>
      </c>
    </row>
    <row r="37" spans="11:11" x14ac:dyDescent="0.2">
      <c r="K37" t="s">
        <v>361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7B11A-4CAF-E945-B0B3-62DC053E64A6}">
  <dimension ref="A1:S40"/>
  <sheetViews>
    <sheetView workbookViewId="0"/>
  </sheetViews>
  <sheetFormatPr baseColWidth="10" defaultColWidth="11" defaultRowHeight="16" outlineLevelCol="1" x14ac:dyDescent="0.2"/>
  <cols>
    <col min="1" max="1" width="4" customWidth="1"/>
    <col min="2" max="2" width="11.5" customWidth="1"/>
    <col min="3" max="3" width="13" customWidth="1"/>
    <col min="4" max="4" width="18.1640625" customWidth="1"/>
    <col min="5" max="5" width="18.6640625" customWidth="1"/>
    <col min="6" max="6" width="18.1640625" customWidth="1"/>
    <col min="10" max="10" width="14.83203125" hidden="1" customWidth="1" outlineLevel="1"/>
    <col min="11" max="11" width="13.33203125" hidden="1" customWidth="1" outlineLevel="1"/>
    <col min="12" max="12" width="20.83203125" hidden="1" customWidth="1" outlineLevel="1"/>
    <col min="13" max="15" width="10.83203125" hidden="1" customWidth="1" outlineLevel="1"/>
    <col min="16" max="16" width="11" collapsed="1"/>
  </cols>
  <sheetData>
    <row r="1" spans="1:19" x14ac:dyDescent="0.2">
      <c r="A1" s="101"/>
      <c r="B1" s="12" t="s">
        <v>279</v>
      </c>
      <c r="C1" s="13" t="s">
        <v>280</v>
      </c>
      <c r="D1" s="13" t="s">
        <v>281</v>
      </c>
      <c r="E1" s="13" t="s">
        <v>282</v>
      </c>
      <c r="F1" s="102"/>
      <c r="G1" s="102"/>
      <c r="H1" s="103"/>
      <c r="I1" s="10" t="s">
        <v>116</v>
      </c>
      <c r="J1" s="10" t="s">
        <v>11</v>
      </c>
    </row>
    <row r="2" spans="1:19" x14ac:dyDescent="0.2">
      <c r="A2" s="104"/>
      <c r="B2" s="105" t="s">
        <v>283</v>
      </c>
      <c r="C2" s="106">
        <v>3.75</v>
      </c>
      <c r="D2" s="29"/>
      <c r="E2" s="29"/>
      <c r="F2" s="29"/>
      <c r="G2" s="29"/>
      <c r="H2" s="107"/>
    </row>
    <row r="3" spans="1:19" x14ac:dyDescent="0.2">
      <c r="A3" s="104"/>
      <c r="B3" s="29"/>
      <c r="C3" s="29"/>
      <c r="D3" s="29"/>
      <c r="E3" s="29"/>
      <c r="F3" s="29"/>
      <c r="G3" s="29"/>
      <c r="H3" s="107"/>
      <c r="J3" s="109">
        <f>C16+C18</f>
        <v>225000</v>
      </c>
      <c r="K3" s="11" t="s">
        <v>494</v>
      </c>
    </row>
    <row r="4" spans="1:19" x14ac:dyDescent="0.2">
      <c r="A4" s="104"/>
      <c r="B4" s="29"/>
      <c r="C4" s="29" t="s">
        <v>284</v>
      </c>
      <c r="D4" s="29"/>
      <c r="E4" s="29"/>
      <c r="F4" s="29"/>
      <c r="G4" s="29"/>
      <c r="H4" s="107"/>
      <c r="J4" s="109">
        <f>C16+C18+C20+C21</f>
        <v>605000</v>
      </c>
      <c r="K4" t="s">
        <v>491</v>
      </c>
    </row>
    <row r="5" spans="1:19" x14ac:dyDescent="0.2">
      <c r="A5" s="104"/>
      <c r="B5" s="29"/>
      <c r="C5" s="29" t="s">
        <v>286</v>
      </c>
      <c r="D5" s="29"/>
      <c r="E5" s="29"/>
      <c r="F5" s="29"/>
      <c r="G5" s="29"/>
      <c r="H5" s="107"/>
      <c r="J5" s="109">
        <f>C17+C19</f>
        <v>125000</v>
      </c>
      <c r="K5" t="s">
        <v>492</v>
      </c>
    </row>
    <row r="6" spans="1:19" x14ac:dyDescent="0.2">
      <c r="A6" s="104"/>
      <c r="B6" s="29"/>
      <c r="C6" s="29" t="s">
        <v>288</v>
      </c>
      <c r="D6" s="29"/>
      <c r="E6" s="29"/>
      <c r="F6" s="29"/>
      <c r="G6" s="29"/>
      <c r="H6" s="107"/>
      <c r="K6" s="111"/>
    </row>
    <row r="7" spans="1:19" x14ac:dyDescent="0.2">
      <c r="A7" s="104"/>
      <c r="B7" s="15"/>
      <c r="C7" s="29"/>
      <c r="D7" s="29"/>
      <c r="E7" s="29"/>
      <c r="F7" s="29"/>
      <c r="G7" s="29"/>
      <c r="H7" s="107"/>
      <c r="J7" t="s">
        <v>289</v>
      </c>
      <c r="K7" s="155">
        <f>J3/(J4+J5)</f>
        <v>0.30821917808219179</v>
      </c>
    </row>
    <row r="8" spans="1:19" x14ac:dyDescent="0.2">
      <c r="A8" s="104"/>
      <c r="B8" s="29"/>
      <c r="C8" s="29" t="s">
        <v>290</v>
      </c>
      <c r="D8" s="29"/>
      <c r="E8" s="29"/>
      <c r="F8" s="87">
        <v>800000</v>
      </c>
      <c r="G8" s="29"/>
      <c r="H8" s="107"/>
    </row>
    <row r="9" spans="1:19" x14ac:dyDescent="0.2">
      <c r="A9" s="104"/>
      <c r="B9" s="29"/>
      <c r="C9" s="29" t="s">
        <v>291</v>
      </c>
      <c r="D9" s="29"/>
      <c r="E9" s="29"/>
      <c r="F9" s="87">
        <v>750000</v>
      </c>
      <c r="G9" s="29"/>
      <c r="H9" s="107"/>
      <c r="J9" t="s">
        <v>292</v>
      </c>
      <c r="K9" s="112"/>
    </row>
    <row r="10" spans="1:19" x14ac:dyDescent="0.2">
      <c r="A10" s="104"/>
      <c r="B10" s="29"/>
      <c r="C10" s="29"/>
      <c r="D10" s="29"/>
      <c r="E10" s="29"/>
      <c r="F10" s="29"/>
      <c r="G10" s="29"/>
      <c r="H10" s="107"/>
    </row>
    <row r="11" spans="1:19" x14ac:dyDescent="0.2">
      <c r="A11" s="104"/>
      <c r="B11" s="29"/>
      <c r="C11" s="29" t="s">
        <v>293</v>
      </c>
      <c r="D11" s="29"/>
      <c r="E11" s="29"/>
      <c r="F11" s="29"/>
      <c r="G11" s="29"/>
      <c r="H11" s="107"/>
      <c r="J11" s="109">
        <f>C15+C16+C18+C20+C21+C22+F8+F9</f>
        <v>4195000</v>
      </c>
      <c r="K11" s="11" t="s">
        <v>199</v>
      </c>
    </row>
    <row r="12" spans="1:19" x14ac:dyDescent="0.2">
      <c r="A12" s="113"/>
      <c r="B12" s="29"/>
      <c r="C12" s="29"/>
      <c r="D12" s="29"/>
      <c r="E12" s="29"/>
      <c r="F12" s="29"/>
      <c r="G12" s="29"/>
      <c r="H12" s="107"/>
      <c r="J12" s="109">
        <v>100000</v>
      </c>
      <c r="K12" s="11" t="s">
        <v>493</v>
      </c>
      <c r="S12" s="11"/>
    </row>
    <row r="13" spans="1:19" x14ac:dyDescent="0.2">
      <c r="A13" s="113"/>
      <c r="B13" s="29"/>
      <c r="C13" s="94"/>
      <c r="D13" s="94"/>
      <c r="E13" s="94" t="s">
        <v>294</v>
      </c>
      <c r="F13" s="94" t="s">
        <v>294</v>
      </c>
      <c r="G13" s="29"/>
      <c r="H13" s="107"/>
      <c r="J13" s="109">
        <f>MAX(J11-J12,0)</f>
        <v>4095000</v>
      </c>
      <c r="K13" s="48" t="s">
        <v>473</v>
      </c>
      <c r="M13" s="109"/>
      <c r="S13" s="11"/>
    </row>
    <row r="14" spans="1:19" x14ac:dyDescent="0.2">
      <c r="A14" s="113"/>
      <c r="B14" s="18"/>
      <c r="C14" s="92" t="s">
        <v>295</v>
      </c>
      <c r="D14" s="92" t="s">
        <v>296</v>
      </c>
      <c r="E14" s="92" t="s">
        <v>297</v>
      </c>
      <c r="F14" s="92" t="s">
        <v>298</v>
      </c>
      <c r="G14" s="29"/>
      <c r="H14" s="107"/>
      <c r="J14" s="109">
        <f>C15+C16+C18</f>
        <v>2225000</v>
      </c>
      <c r="K14" s="11" t="s">
        <v>151</v>
      </c>
      <c r="M14" s="109"/>
      <c r="S14" s="48"/>
    </row>
    <row r="15" spans="1:19" x14ac:dyDescent="0.2">
      <c r="A15" s="113"/>
      <c r="B15" s="29"/>
      <c r="C15" s="115">
        <v>2000000</v>
      </c>
      <c r="D15" s="116" t="s">
        <v>300</v>
      </c>
      <c r="E15" s="117" t="s">
        <v>301</v>
      </c>
      <c r="F15" s="116" t="s">
        <v>302</v>
      </c>
      <c r="G15" s="29"/>
      <c r="H15" s="107"/>
      <c r="M15" s="109"/>
      <c r="S15" s="11"/>
    </row>
    <row r="16" spans="1:19" x14ac:dyDescent="0.2">
      <c r="A16" s="113"/>
      <c r="B16" s="29"/>
      <c r="C16" s="115">
        <v>200000</v>
      </c>
      <c r="D16" s="116" t="s">
        <v>303</v>
      </c>
      <c r="E16" s="116" t="s">
        <v>304</v>
      </c>
      <c r="F16" s="116" t="s">
        <v>305</v>
      </c>
      <c r="G16" s="29"/>
      <c r="H16" s="107"/>
      <c r="J16" s="10" t="s">
        <v>299</v>
      </c>
      <c r="K16" s="114">
        <f>0.2*MAX(J13,J14)</f>
        <v>819000</v>
      </c>
    </row>
    <row r="17" spans="1:15" x14ac:dyDescent="0.2">
      <c r="A17" s="113"/>
      <c r="B17" s="29"/>
      <c r="C17" s="115">
        <v>75000</v>
      </c>
      <c r="D17" s="116" t="s">
        <v>306</v>
      </c>
      <c r="E17" s="116" t="s">
        <v>307</v>
      </c>
      <c r="F17" s="118" t="s">
        <v>308</v>
      </c>
      <c r="G17" s="29"/>
      <c r="H17" s="107"/>
      <c r="J17" s="10"/>
    </row>
    <row r="18" spans="1:15" x14ac:dyDescent="0.2">
      <c r="A18" s="113"/>
      <c r="B18" s="29"/>
      <c r="C18" s="115">
        <v>25000</v>
      </c>
      <c r="D18" s="116" t="s">
        <v>309</v>
      </c>
      <c r="E18" s="116" t="s">
        <v>307</v>
      </c>
      <c r="F18" s="116" t="s">
        <v>305</v>
      </c>
      <c r="G18" s="29"/>
      <c r="H18" s="107"/>
      <c r="J18" s="10" t="s">
        <v>12</v>
      </c>
    </row>
    <row r="19" spans="1:15" x14ac:dyDescent="0.2">
      <c r="A19" s="113"/>
      <c r="B19" s="29"/>
      <c r="C19" s="115">
        <v>50000</v>
      </c>
      <c r="D19" s="116" t="s">
        <v>310</v>
      </c>
      <c r="E19" s="116" t="s">
        <v>311</v>
      </c>
      <c r="F19" s="116" t="s">
        <v>308</v>
      </c>
      <c r="G19" s="29"/>
      <c r="H19" s="107"/>
      <c r="K19" s="119"/>
    </row>
    <row r="20" spans="1:15" x14ac:dyDescent="0.2">
      <c r="A20" s="113"/>
      <c r="B20" s="15"/>
      <c r="C20" s="115">
        <v>80000</v>
      </c>
      <c r="D20" s="116" t="s">
        <v>312</v>
      </c>
      <c r="E20" s="116" t="s">
        <v>313</v>
      </c>
      <c r="F20" s="116" t="s">
        <v>305</v>
      </c>
      <c r="G20" s="29"/>
      <c r="H20" s="107"/>
      <c r="J20" t="s">
        <v>471</v>
      </c>
      <c r="K20" s="119"/>
    </row>
    <row r="21" spans="1:15" x14ac:dyDescent="0.2">
      <c r="A21" s="104"/>
      <c r="B21" s="29"/>
      <c r="C21" s="115">
        <v>300000</v>
      </c>
      <c r="D21" s="116" t="s">
        <v>314</v>
      </c>
      <c r="E21" s="116" t="s">
        <v>313</v>
      </c>
      <c r="F21" s="116" t="s">
        <v>305</v>
      </c>
      <c r="G21" s="29"/>
      <c r="H21" s="107"/>
      <c r="K21" s="119"/>
    </row>
    <row r="22" spans="1:15" ht="16" customHeight="1" x14ac:dyDescent="0.2">
      <c r="A22" s="104"/>
      <c r="B22" s="29"/>
      <c r="C22" s="122">
        <v>40000</v>
      </c>
      <c r="D22" s="116" t="s">
        <v>315</v>
      </c>
      <c r="E22" s="116" t="s">
        <v>316</v>
      </c>
      <c r="F22" s="116" t="s">
        <v>302</v>
      </c>
      <c r="G22" s="29"/>
      <c r="H22" s="107"/>
      <c r="J22" s="10" t="s">
        <v>299</v>
      </c>
      <c r="K22" s="114">
        <f>K16</f>
        <v>819000</v>
      </c>
    </row>
    <row r="23" spans="1:15" x14ac:dyDescent="0.2">
      <c r="A23" s="104"/>
      <c r="B23" s="29"/>
      <c r="C23" s="122">
        <v>800000</v>
      </c>
      <c r="D23" s="116" t="s">
        <v>317</v>
      </c>
      <c r="E23" s="116" t="s">
        <v>305</v>
      </c>
      <c r="F23" s="116" t="s">
        <v>318</v>
      </c>
      <c r="G23" s="29"/>
      <c r="H23" s="107"/>
      <c r="K23" s="121"/>
    </row>
    <row r="24" spans="1:15" x14ac:dyDescent="0.2">
      <c r="A24" s="104"/>
      <c r="B24" s="29"/>
      <c r="C24" s="123"/>
      <c r="D24" s="124"/>
      <c r="E24" s="124"/>
      <c r="F24" s="124"/>
      <c r="G24" s="29"/>
      <c r="H24" s="107"/>
      <c r="J24" s="302" t="s">
        <v>470</v>
      </c>
      <c r="K24" s="302"/>
      <c r="L24" s="302"/>
      <c r="M24" s="302"/>
      <c r="N24" s="302"/>
      <c r="O24" s="302"/>
    </row>
    <row r="25" spans="1:15" x14ac:dyDescent="0.2">
      <c r="A25" s="104"/>
      <c r="B25" s="29"/>
      <c r="C25" s="32" t="s">
        <v>319</v>
      </c>
      <c r="D25" s="124"/>
      <c r="E25" s="124"/>
      <c r="F25" s="124"/>
      <c r="G25" s="29"/>
      <c r="H25" s="107"/>
      <c r="J25" s="302"/>
      <c r="K25" s="302"/>
      <c r="L25" s="302"/>
      <c r="M25" s="302"/>
      <c r="N25" s="302"/>
      <c r="O25" s="302"/>
    </row>
    <row r="26" spans="1:15" x14ac:dyDescent="0.2">
      <c r="A26" s="104"/>
      <c r="B26" s="29"/>
      <c r="C26" s="32" t="s">
        <v>320</v>
      </c>
      <c r="D26" s="124"/>
      <c r="E26" s="124"/>
      <c r="F26" s="124"/>
      <c r="G26" s="29"/>
      <c r="H26" s="107"/>
      <c r="J26" s="302"/>
      <c r="K26" s="302"/>
      <c r="L26" s="302"/>
      <c r="M26" s="302"/>
      <c r="N26" s="302"/>
      <c r="O26" s="302"/>
    </row>
    <row r="27" spans="1:15" x14ac:dyDescent="0.2">
      <c r="A27" s="104"/>
      <c r="B27" s="29"/>
      <c r="C27" s="123"/>
      <c r="D27" s="124"/>
      <c r="E27" s="124"/>
      <c r="F27" s="124"/>
      <c r="G27" s="29"/>
      <c r="H27" s="107"/>
      <c r="J27" s="302"/>
      <c r="K27" s="302"/>
      <c r="L27" s="302"/>
      <c r="M27" s="302"/>
      <c r="N27" s="302"/>
      <c r="O27" s="302"/>
    </row>
    <row r="28" spans="1:15" x14ac:dyDescent="0.2">
      <c r="A28" s="104" t="s">
        <v>9</v>
      </c>
      <c r="B28" s="15" t="s">
        <v>321</v>
      </c>
      <c r="C28" s="32" t="s">
        <v>322</v>
      </c>
      <c r="D28" s="124"/>
      <c r="E28" s="124"/>
      <c r="F28" s="124"/>
      <c r="G28" s="29"/>
      <c r="H28" s="107"/>
      <c r="J28" s="185"/>
      <c r="K28" s="185"/>
      <c r="L28" s="185"/>
      <c r="M28" s="185"/>
      <c r="N28" s="185"/>
      <c r="O28" s="185"/>
    </row>
    <row r="29" spans="1:15" x14ac:dyDescent="0.2">
      <c r="A29" s="104"/>
      <c r="B29" s="29"/>
      <c r="C29" s="123"/>
      <c r="D29" s="124"/>
      <c r="E29" s="124"/>
      <c r="F29" s="124"/>
      <c r="G29" s="29"/>
      <c r="H29" s="107"/>
      <c r="J29" s="10" t="s">
        <v>17</v>
      </c>
    </row>
    <row r="30" spans="1:15" x14ac:dyDescent="0.2">
      <c r="A30" s="104" t="s">
        <v>10</v>
      </c>
      <c r="B30" s="15" t="s">
        <v>324</v>
      </c>
      <c r="C30" s="32" t="s">
        <v>325</v>
      </c>
      <c r="D30" s="124"/>
      <c r="E30" s="124"/>
      <c r="F30" s="124"/>
      <c r="G30" s="29"/>
      <c r="H30" s="107"/>
    </row>
    <row r="31" spans="1:15" x14ac:dyDescent="0.2">
      <c r="A31" s="104"/>
      <c r="B31" s="15"/>
      <c r="C31" s="32" t="s">
        <v>327</v>
      </c>
      <c r="D31" s="124"/>
      <c r="E31" s="124"/>
      <c r="F31" s="124"/>
      <c r="G31" s="29"/>
      <c r="H31" s="107"/>
      <c r="J31" t="s">
        <v>323</v>
      </c>
    </row>
    <row r="32" spans="1:15" x14ac:dyDescent="0.2">
      <c r="A32" s="104"/>
      <c r="B32" s="29"/>
      <c r="C32" s="123"/>
      <c r="D32" s="124"/>
      <c r="E32" s="124"/>
      <c r="F32" s="124"/>
      <c r="G32" s="29"/>
      <c r="H32" s="107"/>
    </row>
    <row r="33" spans="1:11" x14ac:dyDescent="0.2">
      <c r="A33" s="104" t="s">
        <v>16</v>
      </c>
      <c r="B33" s="15" t="s">
        <v>330</v>
      </c>
      <c r="C33" s="29" t="s">
        <v>331</v>
      </c>
      <c r="D33" s="29"/>
      <c r="E33" s="29"/>
      <c r="F33" s="29"/>
      <c r="G33" s="29"/>
      <c r="H33" s="107"/>
      <c r="J33" t="s">
        <v>326</v>
      </c>
    </row>
    <row r="34" spans="1:11" x14ac:dyDescent="0.2">
      <c r="A34" s="104"/>
      <c r="B34" s="29"/>
      <c r="C34" s="29" t="s">
        <v>332</v>
      </c>
      <c r="D34" s="29"/>
      <c r="E34" s="29"/>
      <c r="F34" s="29"/>
      <c r="G34" s="29"/>
      <c r="H34" s="107"/>
      <c r="J34" t="s">
        <v>328</v>
      </c>
    </row>
    <row r="35" spans="1:11" ht="17" thickBot="1" x14ac:dyDescent="0.25">
      <c r="A35" s="125"/>
      <c r="B35" s="126"/>
      <c r="C35" s="126"/>
      <c r="D35" s="126"/>
      <c r="E35" s="126"/>
      <c r="F35" s="126"/>
      <c r="G35" s="126"/>
      <c r="H35" s="127"/>
      <c r="J35" t="s">
        <v>329</v>
      </c>
    </row>
    <row r="36" spans="1:11" ht="17" thickBot="1" x14ac:dyDescent="0.25">
      <c r="A36" s="128" t="s">
        <v>139</v>
      </c>
      <c r="B36" s="129"/>
      <c r="C36" s="130"/>
      <c r="D36" s="129"/>
      <c r="E36" s="129"/>
      <c r="F36" s="129"/>
      <c r="G36" s="129"/>
      <c r="H36" s="131"/>
    </row>
    <row r="40" spans="1:11" x14ac:dyDescent="0.2">
      <c r="J40" s="10"/>
      <c r="K40" s="112"/>
    </row>
  </sheetData>
  <mergeCells count="1">
    <mergeCell ref="J24:O27"/>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FE0A-7533-C347-803A-E64749E2687A}">
  <dimension ref="A1:S42"/>
  <sheetViews>
    <sheetView zoomScaleNormal="100" workbookViewId="0"/>
  </sheetViews>
  <sheetFormatPr baseColWidth="10" defaultColWidth="10.83203125" defaultRowHeight="16" outlineLevelCol="1" x14ac:dyDescent="0.2"/>
  <cols>
    <col min="1" max="1" width="4.5" style="11" customWidth="1"/>
    <col min="2" max="5" width="11" style="11" customWidth="1"/>
    <col min="6" max="7" width="10.83203125" style="11"/>
    <col min="8" max="9" width="10.83203125" style="11" customWidth="1"/>
    <col min="10" max="10" width="10.83203125" style="11"/>
    <col min="11" max="11" width="11.1640625" style="11" bestFit="1" customWidth="1"/>
    <col min="12" max="18" width="10.83203125" style="11" hidden="1" customWidth="1" outlineLevel="1"/>
    <col min="19" max="19" width="10.83203125" style="11" collapsed="1"/>
    <col min="20" max="16384" width="10.83203125" style="11"/>
  </cols>
  <sheetData>
    <row r="1" spans="1:16" ht="19" x14ac:dyDescent="0.25">
      <c r="A1" s="33" t="s">
        <v>115</v>
      </c>
      <c r="B1" s="12"/>
      <c r="C1" s="13"/>
      <c r="D1" s="13"/>
      <c r="E1" s="13"/>
      <c r="F1" s="20"/>
      <c r="G1" s="20"/>
      <c r="H1" s="20"/>
      <c r="I1" s="21"/>
      <c r="K1" s="10" t="s">
        <v>116</v>
      </c>
    </row>
    <row r="2" spans="1:16" x14ac:dyDescent="0.2">
      <c r="A2" s="14"/>
      <c r="B2" s="15"/>
      <c r="C2" s="15"/>
      <c r="D2" s="15"/>
      <c r="E2" s="15"/>
      <c r="F2" s="15"/>
      <c r="G2" s="15"/>
      <c r="H2" s="15"/>
      <c r="I2" s="16"/>
    </row>
    <row r="3" spans="1:16" x14ac:dyDescent="0.2">
      <c r="A3" s="14"/>
      <c r="B3" s="213" t="s">
        <v>117</v>
      </c>
      <c r="C3" s="213"/>
      <c r="D3" s="213"/>
      <c r="E3" s="213"/>
      <c r="F3" s="213"/>
      <c r="G3" s="213"/>
      <c r="H3" s="213"/>
      <c r="I3" s="16"/>
      <c r="L3" s="35" t="s">
        <v>11</v>
      </c>
    </row>
    <row r="4" spans="1:16" x14ac:dyDescent="0.2">
      <c r="A4" s="14"/>
      <c r="B4" s="213"/>
      <c r="C4" s="213"/>
      <c r="D4" s="213"/>
      <c r="E4" s="213"/>
      <c r="F4" s="213"/>
      <c r="G4" s="213"/>
      <c r="H4" s="213"/>
      <c r="I4" s="16"/>
      <c r="L4" s="19"/>
    </row>
    <row r="5" spans="1:16" x14ac:dyDescent="0.2">
      <c r="A5" s="14"/>
      <c r="B5" s="15"/>
      <c r="C5" s="15"/>
      <c r="D5" s="15"/>
      <c r="E5" s="15"/>
      <c r="F5" s="15"/>
      <c r="G5" s="15"/>
      <c r="H5" s="15"/>
      <c r="I5" s="16"/>
      <c r="L5" s="11" t="s">
        <v>118</v>
      </c>
    </row>
    <row r="6" spans="1:16" x14ac:dyDescent="0.2">
      <c r="A6" s="14"/>
      <c r="B6" s="210" t="s">
        <v>119</v>
      </c>
      <c r="C6" s="211"/>
      <c r="D6" s="211"/>
      <c r="E6" s="212"/>
      <c r="F6" s="47" t="s">
        <v>120</v>
      </c>
      <c r="G6" s="15"/>
      <c r="H6" s="15"/>
      <c r="I6" s="16"/>
    </row>
    <row r="7" spans="1:16" ht="15.75" customHeight="1" x14ac:dyDescent="0.2">
      <c r="A7" s="14"/>
      <c r="B7" s="214" t="s">
        <v>495</v>
      </c>
      <c r="C7" s="215"/>
      <c r="D7" s="215"/>
      <c r="E7" s="216"/>
      <c r="F7" s="219">
        <v>2525000</v>
      </c>
      <c r="G7" s="15"/>
      <c r="H7" s="15"/>
      <c r="I7" s="16"/>
      <c r="L7" s="28" t="s">
        <v>474</v>
      </c>
    </row>
    <row r="8" spans="1:16" x14ac:dyDescent="0.2">
      <c r="A8" s="14"/>
      <c r="B8" s="217"/>
      <c r="C8" s="213"/>
      <c r="D8" s="213"/>
      <c r="E8" s="218"/>
      <c r="F8" s="220"/>
      <c r="G8" s="15"/>
      <c r="H8" s="15"/>
      <c r="I8" s="16"/>
    </row>
    <row r="9" spans="1:16" x14ac:dyDescent="0.2">
      <c r="A9" s="14"/>
      <c r="B9" s="204" t="s">
        <v>122</v>
      </c>
      <c r="C9" s="205"/>
      <c r="D9" s="205"/>
      <c r="E9" s="206"/>
      <c r="F9" s="51">
        <v>2750000</v>
      </c>
      <c r="G9" s="15"/>
      <c r="H9" s="15"/>
      <c r="I9" s="16"/>
      <c r="L9" s="48">
        <f>F9+F14</f>
        <v>3075000</v>
      </c>
      <c r="M9" s="203" t="s">
        <v>121</v>
      </c>
      <c r="N9" s="203"/>
      <c r="O9" s="203"/>
      <c r="P9" s="203"/>
    </row>
    <row r="10" spans="1:16" x14ac:dyDescent="0.2">
      <c r="A10" s="14"/>
      <c r="B10" s="204" t="s">
        <v>123</v>
      </c>
      <c r="C10" s="205"/>
      <c r="D10" s="205"/>
      <c r="E10" s="206"/>
      <c r="F10" s="51">
        <v>200000</v>
      </c>
      <c r="G10" s="15"/>
      <c r="H10" s="15"/>
      <c r="I10" s="16"/>
      <c r="M10" s="203"/>
      <c r="N10" s="203"/>
      <c r="O10" s="203"/>
      <c r="P10" s="203"/>
    </row>
    <row r="11" spans="1:16" x14ac:dyDescent="0.2">
      <c r="A11" s="14"/>
      <c r="B11" s="207" t="s">
        <v>124</v>
      </c>
      <c r="C11" s="208"/>
      <c r="D11" s="208"/>
      <c r="E11" s="209"/>
      <c r="F11" s="55">
        <v>32000</v>
      </c>
      <c r="G11" s="15"/>
      <c r="H11" s="15"/>
      <c r="I11" s="16"/>
      <c r="M11" s="203"/>
      <c r="N11" s="203"/>
      <c r="O11" s="203"/>
      <c r="P11" s="203"/>
    </row>
    <row r="12" spans="1:16" x14ac:dyDescent="0.2">
      <c r="A12" s="14"/>
      <c r="B12" s="15"/>
      <c r="C12" s="15"/>
      <c r="D12" s="15"/>
      <c r="E12" s="15"/>
      <c r="F12" s="15"/>
      <c r="G12" s="15"/>
      <c r="H12" s="15"/>
      <c r="I12" s="16"/>
    </row>
    <row r="13" spans="1:16" x14ac:dyDescent="0.2">
      <c r="A13" s="14"/>
      <c r="B13" s="210" t="s">
        <v>127</v>
      </c>
      <c r="C13" s="211"/>
      <c r="D13" s="211"/>
      <c r="E13" s="212"/>
      <c r="F13" s="47" t="s">
        <v>120</v>
      </c>
      <c r="G13" s="15"/>
      <c r="H13" s="15"/>
      <c r="I13" s="16"/>
      <c r="L13" s="48">
        <f>E20+E21+E22+E23+E24</f>
        <v>2342000</v>
      </c>
      <c r="M13" s="11" t="s">
        <v>472</v>
      </c>
    </row>
    <row r="14" spans="1:16" x14ac:dyDescent="0.2">
      <c r="A14" s="14"/>
      <c r="B14" s="49" t="s">
        <v>122</v>
      </c>
      <c r="C14" s="15"/>
      <c r="D14" s="15"/>
      <c r="E14" s="50"/>
      <c r="F14" s="51">
        <v>325000</v>
      </c>
      <c r="G14" s="15"/>
      <c r="H14" s="15"/>
      <c r="I14" s="16"/>
    </row>
    <row r="15" spans="1:16" x14ac:dyDescent="0.2">
      <c r="A15" s="14"/>
      <c r="B15" s="49" t="s">
        <v>123</v>
      </c>
      <c r="C15" s="15"/>
      <c r="D15" s="15"/>
      <c r="E15" s="50"/>
      <c r="F15" s="51">
        <v>15000</v>
      </c>
      <c r="G15" s="15"/>
      <c r="H15" s="15"/>
      <c r="I15" s="16"/>
      <c r="L15" s="48">
        <f>MAX(L9-L13,0)</f>
        <v>733000</v>
      </c>
      <c r="M15" s="11" t="s">
        <v>473</v>
      </c>
    </row>
    <row r="16" spans="1:16" x14ac:dyDescent="0.2">
      <c r="A16" s="14"/>
      <c r="B16" s="52" t="s">
        <v>124</v>
      </c>
      <c r="C16" s="53"/>
      <c r="D16" s="53"/>
      <c r="E16" s="54"/>
      <c r="F16" s="55">
        <v>5000</v>
      </c>
      <c r="G16" s="15"/>
      <c r="H16" s="15"/>
      <c r="I16" s="16"/>
      <c r="L16" s="48"/>
    </row>
    <row r="17" spans="1:18" x14ac:dyDescent="0.2">
      <c r="A17" s="14"/>
      <c r="B17" s="15"/>
      <c r="C17" s="15"/>
      <c r="D17" s="15"/>
      <c r="E17" s="15"/>
      <c r="F17" s="15"/>
      <c r="G17" s="15"/>
      <c r="H17" s="15"/>
      <c r="I17" s="16"/>
      <c r="L17" s="187" t="s">
        <v>299</v>
      </c>
    </row>
    <row r="18" spans="1:18" x14ac:dyDescent="0.2">
      <c r="A18" s="14"/>
      <c r="B18" s="59"/>
      <c r="C18" s="60"/>
      <c r="D18" s="61"/>
      <c r="E18" s="62" t="s">
        <v>120</v>
      </c>
      <c r="F18" s="15"/>
      <c r="G18" s="15"/>
      <c r="H18" s="15"/>
      <c r="I18" s="16"/>
    </row>
    <row r="19" spans="1:18" x14ac:dyDescent="0.2">
      <c r="A19" s="14"/>
      <c r="B19" s="63" t="s">
        <v>130</v>
      </c>
      <c r="C19" s="64"/>
      <c r="D19" s="65"/>
      <c r="E19" s="66">
        <v>50000</v>
      </c>
      <c r="F19" s="15"/>
      <c r="G19" s="15"/>
      <c r="H19" s="15"/>
      <c r="I19" s="16"/>
      <c r="L19" s="48">
        <f>F10</f>
        <v>200000</v>
      </c>
      <c r="M19" s="11" t="s">
        <v>125</v>
      </c>
    </row>
    <row r="20" spans="1:18" x14ac:dyDescent="0.2">
      <c r="A20" s="14"/>
      <c r="B20" s="49" t="s">
        <v>131</v>
      </c>
      <c r="C20" s="15"/>
      <c r="D20" s="50"/>
      <c r="E20" s="51">
        <v>300000</v>
      </c>
      <c r="F20" s="15"/>
      <c r="G20" s="15"/>
      <c r="H20" s="15"/>
      <c r="I20" s="16"/>
    </row>
    <row r="21" spans="1:18" x14ac:dyDescent="0.2">
      <c r="A21" s="14"/>
      <c r="B21" s="49" t="s">
        <v>132</v>
      </c>
      <c r="C21" s="15"/>
      <c r="D21" s="50"/>
      <c r="E21" s="51">
        <v>1800000</v>
      </c>
      <c r="F21" s="15"/>
      <c r="G21" s="15"/>
      <c r="H21" s="15"/>
      <c r="I21" s="16"/>
      <c r="L21" s="48">
        <f>F14</f>
        <v>325000</v>
      </c>
      <c r="M21" s="11" t="s">
        <v>126</v>
      </c>
    </row>
    <row r="22" spans="1:18" ht="17" thickBot="1" x14ac:dyDescent="0.25">
      <c r="A22" s="14"/>
      <c r="B22" s="49" t="s">
        <v>133</v>
      </c>
      <c r="C22" s="15"/>
      <c r="D22" s="50"/>
      <c r="E22" s="51">
        <v>225000</v>
      </c>
      <c r="F22" s="15"/>
      <c r="G22" s="15"/>
      <c r="H22" s="15"/>
      <c r="I22" s="16"/>
    </row>
    <row r="23" spans="1:18" ht="17" thickBot="1" x14ac:dyDescent="0.25">
      <c r="A23" s="14"/>
      <c r="B23" s="49" t="s">
        <v>134</v>
      </c>
      <c r="C23" s="15"/>
      <c r="D23" s="50"/>
      <c r="E23" s="51">
        <v>12000</v>
      </c>
      <c r="F23" s="15"/>
      <c r="G23" s="15"/>
      <c r="H23" s="15"/>
      <c r="I23" s="16"/>
      <c r="L23" s="56" t="s">
        <v>299</v>
      </c>
      <c r="M23" s="57">
        <f>MIN(L9,L15+0.2*(L19+L21))</f>
        <v>838000</v>
      </c>
    </row>
    <row r="24" spans="1:18" x14ac:dyDescent="0.2">
      <c r="A24" s="14"/>
      <c r="B24" s="49" t="s">
        <v>135</v>
      </c>
      <c r="C24" s="15"/>
      <c r="D24" s="50"/>
      <c r="E24" s="51">
        <v>5000</v>
      </c>
      <c r="F24" s="15"/>
      <c r="G24" s="15"/>
      <c r="H24" s="15"/>
      <c r="I24" s="16"/>
    </row>
    <row r="25" spans="1:18" x14ac:dyDescent="0.2">
      <c r="A25" s="14"/>
      <c r="B25" s="52" t="s">
        <v>136</v>
      </c>
      <c r="C25" s="53"/>
      <c r="D25" s="54"/>
      <c r="E25" s="67">
        <v>4</v>
      </c>
      <c r="F25" s="15"/>
      <c r="G25" s="15"/>
      <c r="H25" s="15"/>
      <c r="I25" s="16"/>
      <c r="L25" s="24" t="s">
        <v>12</v>
      </c>
      <c r="P25" s="48"/>
    </row>
    <row r="26" spans="1:18" ht="16" customHeight="1" x14ac:dyDescent="0.2">
      <c r="A26" s="14"/>
      <c r="B26" s="15"/>
      <c r="C26" s="15"/>
      <c r="D26" s="15"/>
      <c r="E26" s="17"/>
      <c r="F26" s="15"/>
      <c r="G26" s="15"/>
      <c r="H26" s="15"/>
      <c r="I26" s="16"/>
      <c r="Q26" s="58"/>
      <c r="R26" s="186"/>
    </row>
    <row r="27" spans="1:18" x14ac:dyDescent="0.2">
      <c r="A27" s="14"/>
      <c r="B27" s="15" t="s">
        <v>9</v>
      </c>
      <c r="C27" s="15"/>
      <c r="D27" s="15"/>
      <c r="E27" s="15"/>
      <c r="F27" s="15"/>
      <c r="G27" s="15"/>
      <c r="H27" s="15"/>
      <c r="I27" s="16"/>
      <c r="L27" s="48">
        <f>E20+4000000+1500000+E23+E24</f>
        <v>5817000</v>
      </c>
      <c r="M27" s="11" t="s">
        <v>472</v>
      </c>
      <c r="R27" s="186"/>
    </row>
    <row r="28" spans="1:18" x14ac:dyDescent="0.2">
      <c r="A28" s="14"/>
      <c r="B28" s="15" t="s">
        <v>137</v>
      </c>
      <c r="C28" s="15"/>
      <c r="D28" s="15"/>
      <c r="E28" s="15"/>
      <c r="F28" s="15"/>
      <c r="G28" s="15"/>
      <c r="H28" s="15"/>
      <c r="I28" s="16"/>
      <c r="L28" s="48"/>
      <c r="R28" s="186"/>
    </row>
    <row r="29" spans="1:18" x14ac:dyDescent="0.2">
      <c r="A29" s="14"/>
      <c r="B29" s="15"/>
      <c r="C29" s="15"/>
      <c r="D29" s="15"/>
      <c r="E29" s="15"/>
      <c r="F29" s="15"/>
      <c r="G29" s="15"/>
      <c r="H29" s="15"/>
      <c r="I29" s="16"/>
      <c r="L29" s="48">
        <f>MAX(L9-L27,0)</f>
        <v>0</v>
      </c>
      <c r="M29" s="11" t="s">
        <v>473</v>
      </c>
    </row>
    <row r="30" spans="1:18" ht="17" thickBot="1" x14ac:dyDescent="0.25">
      <c r="A30" s="14"/>
      <c r="B30" s="15" t="s">
        <v>10</v>
      </c>
      <c r="C30" s="15"/>
      <c r="D30" s="15"/>
      <c r="E30" s="15"/>
      <c r="F30" s="15"/>
      <c r="G30" s="15"/>
      <c r="H30" s="15"/>
      <c r="I30" s="16"/>
    </row>
    <row r="31" spans="1:18" ht="17" thickBot="1" x14ac:dyDescent="0.25">
      <c r="A31" s="14"/>
      <c r="B31" s="213" t="s">
        <v>138</v>
      </c>
      <c r="C31" s="213"/>
      <c r="D31" s="213"/>
      <c r="E31" s="213"/>
      <c r="F31" s="213"/>
      <c r="G31" s="213"/>
      <c r="H31" s="213"/>
      <c r="I31" s="16"/>
      <c r="L31" s="56" t="s">
        <v>128</v>
      </c>
      <c r="M31" s="57">
        <f>MIN(L9,L29+0.2*(L19+L21))</f>
        <v>105000</v>
      </c>
    </row>
    <row r="32" spans="1:18" x14ac:dyDescent="0.2">
      <c r="A32" s="14"/>
      <c r="B32" s="213"/>
      <c r="C32" s="213"/>
      <c r="D32" s="213"/>
      <c r="E32" s="213"/>
      <c r="F32" s="213"/>
      <c r="G32" s="213"/>
      <c r="H32" s="213"/>
      <c r="I32" s="16"/>
      <c r="M32" s="48"/>
    </row>
    <row r="33" spans="1:13" ht="17" thickBot="1" x14ac:dyDescent="0.25">
      <c r="A33" s="14"/>
      <c r="B33" s="15"/>
      <c r="C33" s="15"/>
      <c r="D33" s="15"/>
      <c r="E33" s="15"/>
      <c r="F33" s="15"/>
      <c r="G33" s="15"/>
      <c r="H33" s="15"/>
      <c r="I33" s="16"/>
    </row>
    <row r="34" spans="1:13" ht="17" thickBot="1" x14ac:dyDescent="0.25">
      <c r="A34" s="68" t="s">
        <v>139</v>
      </c>
      <c r="B34" s="69"/>
      <c r="C34" s="70"/>
      <c r="D34" s="70"/>
      <c r="E34" s="70"/>
      <c r="F34" s="70"/>
      <c r="G34" s="70"/>
      <c r="H34" s="70"/>
      <c r="I34" s="71"/>
    </row>
    <row r="35" spans="1:13" x14ac:dyDescent="0.2">
      <c r="B35" s="44"/>
    </row>
    <row r="39" spans="1:13" x14ac:dyDescent="0.2">
      <c r="M39" s="48"/>
    </row>
    <row r="40" spans="1:13" x14ac:dyDescent="0.2">
      <c r="M40" s="48"/>
    </row>
    <row r="42" spans="1:13" x14ac:dyDescent="0.2">
      <c r="M42" s="48"/>
    </row>
  </sheetData>
  <mergeCells count="10">
    <mergeCell ref="B3:H4"/>
    <mergeCell ref="B6:E6"/>
    <mergeCell ref="B7:E8"/>
    <mergeCell ref="F7:F8"/>
    <mergeCell ref="B9:E9"/>
    <mergeCell ref="M9:P11"/>
    <mergeCell ref="B10:E10"/>
    <mergeCell ref="B11:E11"/>
    <mergeCell ref="B13:E13"/>
    <mergeCell ref="B31:H3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0D3C9-E692-F54B-987F-FAF29897708A}">
  <dimension ref="A1:R34"/>
  <sheetViews>
    <sheetView zoomScaleNormal="100" workbookViewId="0">
      <selection activeCell="M30" sqref="M30"/>
    </sheetView>
  </sheetViews>
  <sheetFormatPr baseColWidth="10" defaultColWidth="10.83203125" defaultRowHeight="16" outlineLevelCol="1" x14ac:dyDescent="0.2"/>
  <cols>
    <col min="1" max="1" width="4.5" style="11" customWidth="1"/>
    <col min="2" max="4" width="11" style="11" customWidth="1"/>
    <col min="5" max="5" width="10.83203125" style="11" customWidth="1"/>
    <col min="6" max="7" width="10.83203125" style="11"/>
    <col min="8" max="9" width="10.83203125" style="11" customWidth="1"/>
    <col min="10" max="10" width="10.83203125" style="11"/>
    <col min="11" max="11" width="11.1640625" style="11" bestFit="1" customWidth="1"/>
    <col min="12" max="18" width="10.83203125" style="11" customWidth="1" outlineLevel="1"/>
    <col min="19" max="16384" width="10.83203125" style="11"/>
  </cols>
  <sheetData>
    <row r="1" spans="1:15" ht="19" x14ac:dyDescent="0.25">
      <c r="A1" s="33" t="s">
        <v>140</v>
      </c>
      <c r="B1" s="12"/>
      <c r="C1" s="13"/>
      <c r="D1" s="13"/>
      <c r="E1" s="13"/>
      <c r="F1" s="20"/>
      <c r="G1" s="20"/>
      <c r="H1" s="20"/>
      <c r="I1" s="21"/>
      <c r="K1" s="10" t="s">
        <v>116</v>
      </c>
    </row>
    <row r="2" spans="1:15" x14ac:dyDescent="0.2">
      <c r="A2" s="14"/>
      <c r="B2" s="15"/>
      <c r="C2" s="15"/>
      <c r="D2" s="15"/>
      <c r="E2" s="15"/>
      <c r="F2" s="15"/>
      <c r="G2" s="15"/>
      <c r="H2" s="15"/>
      <c r="I2" s="16"/>
    </row>
    <row r="3" spans="1:15" x14ac:dyDescent="0.2">
      <c r="A3" s="14"/>
      <c r="B3" s="213" t="s">
        <v>141</v>
      </c>
      <c r="C3" s="213"/>
      <c r="D3" s="213"/>
      <c r="E3" s="213"/>
      <c r="F3" s="213"/>
      <c r="G3" s="213"/>
      <c r="H3" s="213"/>
      <c r="I3" s="16"/>
      <c r="L3" s="35" t="s">
        <v>11</v>
      </c>
    </row>
    <row r="4" spans="1:15" x14ac:dyDescent="0.2">
      <c r="A4" s="14"/>
      <c r="B4" s="213"/>
      <c r="C4" s="213"/>
      <c r="D4" s="213"/>
      <c r="E4" s="213"/>
      <c r="F4" s="213"/>
      <c r="G4" s="213"/>
      <c r="H4" s="213"/>
      <c r="I4" s="16"/>
      <c r="L4" s="19"/>
    </row>
    <row r="5" spans="1:15" x14ac:dyDescent="0.2">
      <c r="A5" s="14"/>
      <c r="B5" s="15"/>
      <c r="C5" s="15"/>
      <c r="D5" s="15"/>
      <c r="E5" s="15"/>
      <c r="F5" s="15"/>
      <c r="G5" s="15"/>
      <c r="H5" s="15"/>
      <c r="I5" s="16"/>
      <c r="L5" s="28" t="s">
        <v>142</v>
      </c>
    </row>
    <row r="6" spans="1:15" x14ac:dyDescent="0.2">
      <c r="A6" s="14"/>
      <c r="B6" s="210" t="s">
        <v>119</v>
      </c>
      <c r="C6" s="211"/>
      <c r="D6" s="211"/>
      <c r="E6" s="212"/>
      <c r="F6" s="47" t="s">
        <v>142</v>
      </c>
      <c r="G6" s="47" t="s">
        <v>143</v>
      </c>
      <c r="H6" s="15"/>
      <c r="I6" s="16"/>
    </row>
    <row r="7" spans="1:15" x14ac:dyDescent="0.2">
      <c r="A7" s="14"/>
      <c r="B7" s="204" t="s">
        <v>144</v>
      </c>
      <c r="C7" s="205"/>
      <c r="D7" s="205"/>
      <c r="E7" s="206"/>
      <c r="F7" s="51">
        <v>100000</v>
      </c>
      <c r="G7" s="51">
        <v>40000</v>
      </c>
      <c r="H7" s="15"/>
      <c r="I7" s="16"/>
      <c r="L7" s="11" t="s">
        <v>145</v>
      </c>
      <c r="M7" s="48"/>
      <c r="N7" s="72">
        <f>(F9/(F8+E19))</f>
        <v>0.1</v>
      </c>
    </row>
    <row r="8" spans="1:15" ht="17" thickBot="1" x14ac:dyDescent="0.25">
      <c r="A8" s="14"/>
      <c r="B8" s="204" t="s">
        <v>122</v>
      </c>
      <c r="C8" s="205"/>
      <c r="D8" s="205"/>
      <c r="E8" s="206"/>
      <c r="F8" s="51">
        <v>75000</v>
      </c>
      <c r="G8" s="51">
        <v>30000</v>
      </c>
      <c r="H8" s="15"/>
      <c r="I8" s="16"/>
      <c r="M8" s="48"/>
    </row>
    <row r="9" spans="1:15" ht="17" thickBot="1" x14ac:dyDescent="0.25">
      <c r="A9" s="14"/>
      <c r="B9" s="204" t="s">
        <v>123</v>
      </c>
      <c r="C9" s="205"/>
      <c r="D9" s="205"/>
      <c r="E9" s="206"/>
      <c r="F9" s="51">
        <v>12500</v>
      </c>
      <c r="G9" s="51">
        <v>10000</v>
      </c>
      <c r="H9" s="15"/>
      <c r="I9" s="16"/>
      <c r="L9" s="56" t="s">
        <v>146</v>
      </c>
      <c r="M9" s="73"/>
      <c r="N9" s="74"/>
      <c r="O9" s="75"/>
    </row>
    <row r="10" spans="1:15" x14ac:dyDescent="0.2">
      <c r="A10" s="14"/>
      <c r="B10" s="207" t="s">
        <v>124</v>
      </c>
      <c r="C10" s="208"/>
      <c r="D10" s="208"/>
      <c r="E10" s="209"/>
      <c r="F10" s="55">
        <v>5000</v>
      </c>
      <c r="G10" s="55">
        <v>5000</v>
      </c>
      <c r="H10" s="15"/>
      <c r="I10" s="16"/>
      <c r="M10" s="48"/>
    </row>
    <row r="11" spans="1:15" x14ac:dyDescent="0.2">
      <c r="A11" s="14"/>
      <c r="B11" s="15"/>
      <c r="C11" s="15"/>
      <c r="D11" s="15"/>
      <c r="E11" s="15"/>
      <c r="F11" s="15"/>
      <c r="G11" s="15"/>
      <c r="H11" s="15"/>
      <c r="I11" s="16"/>
      <c r="L11" s="28" t="s">
        <v>143</v>
      </c>
    </row>
    <row r="12" spans="1:15" x14ac:dyDescent="0.2">
      <c r="A12" s="14"/>
      <c r="B12" s="210" t="s">
        <v>127</v>
      </c>
      <c r="C12" s="211"/>
      <c r="D12" s="211"/>
      <c r="E12" s="212"/>
      <c r="F12" s="47" t="s">
        <v>142</v>
      </c>
      <c r="G12" s="47" t="s">
        <v>143</v>
      </c>
      <c r="H12" s="15"/>
      <c r="I12" s="16"/>
      <c r="M12" s="48"/>
    </row>
    <row r="13" spans="1:15" x14ac:dyDescent="0.2">
      <c r="A13" s="14"/>
      <c r="B13" s="204" t="s">
        <v>144</v>
      </c>
      <c r="C13" s="205"/>
      <c r="D13" s="205"/>
      <c r="E13" s="206"/>
      <c r="F13" s="51">
        <v>75000</v>
      </c>
      <c r="G13" s="51">
        <v>35000</v>
      </c>
      <c r="H13" s="15"/>
      <c r="I13" s="16"/>
      <c r="L13" s="11" t="s">
        <v>145</v>
      </c>
      <c r="N13" s="76">
        <f>G9/(G8+F19)</f>
        <v>0.3125</v>
      </c>
    </row>
    <row r="14" spans="1:15" ht="17" thickBot="1" x14ac:dyDescent="0.25">
      <c r="A14" s="14"/>
      <c r="B14" s="204" t="s">
        <v>122</v>
      </c>
      <c r="C14" s="205"/>
      <c r="D14" s="205"/>
      <c r="E14" s="206"/>
      <c r="F14" s="51">
        <v>40000</v>
      </c>
      <c r="G14" s="51">
        <v>27000</v>
      </c>
      <c r="H14" s="15"/>
      <c r="I14" s="16"/>
    </row>
    <row r="15" spans="1:15" ht="17" thickBot="1" x14ac:dyDescent="0.25">
      <c r="A15" s="14"/>
      <c r="B15" s="204" t="s">
        <v>123</v>
      </c>
      <c r="C15" s="205"/>
      <c r="D15" s="205"/>
      <c r="E15" s="206"/>
      <c r="F15" s="51">
        <v>8000</v>
      </c>
      <c r="G15" s="51">
        <v>18000</v>
      </c>
      <c r="H15" s="15"/>
      <c r="I15" s="16"/>
      <c r="L15" s="56" t="s">
        <v>147</v>
      </c>
      <c r="M15" s="74"/>
      <c r="N15" s="75"/>
    </row>
    <row r="16" spans="1:15" x14ac:dyDescent="0.2">
      <c r="A16" s="14"/>
      <c r="B16" s="207" t="s">
        <v>124</v>
      </c>
      <c r="C16" s="208"/>
      <c r="D16" s="208"/>
      <c r="E16" s="209"/>
      <c r="F16" s="55">
        <v>2000</v>
      </c>
      <c r="G16" s="55">
        <v>5000</v>
      </c>
      <c r="H16" s="15"/>
      <c r="I16" s="16"/>
      <c r="M16" s="48"/>
    </row>
    <row r="17" spans="1:13" x14ac:dyDescent="0.2">
      <c r="A17" s="14"/>
      <c r="B17" s="15"/>
      <c r="C17" s="15"/>
      <c r="D17" s="15"/>
      <c r="E17" s="15"/>
      <c r="F17" s="15"/>
      <c r="G17" s="15"/>
      <c r="H17" s="15"/>
      <c r="I17" s="16"/>
      <c r="L17" s="24" t="s">
        <v>12</v>
      </c>
    </row>
    <row r="18" spans="1:13" x14ac:dyDescent="0.2">
      <c r="A18" s="14"/>
      <c r="B18" s="221"/>
      <c r="C18" s="222"/>
      <c r="D18" s="223"/>
      <c r="E18" s="47" t="s">
        <v>142</v>
      </c>
      <c r="F18" s="47" t="s">
        <v>143</v>
      </c>
      <c r="G18" s="15"/>
      <c r="H18" s="15"/>
      <c r="I18" s="16"/>
      <c r="M18" s="48"/>
    </row>
    <row r="19" spans="1:13" x14ac:dyDescent="0.2">
      <c r="A19" s="14"/>
      <c r="B19" s="204" t="s">
        <v>130</v>
      </c>
      <c r="C19" s="205"/>
      <c r="D19" s="206"/>
      <c r="E19" s="51">
        <v>50000</v>
      </c>
      <c r="F19" s="51">
        <v>2000</v>
      </c>
      <c r="G19" s="15"/>
      <c r="H19" s="15"/>
      <c r="I19" s="16"/>
      <c r="L19" s="28" t="s">
        <v>142</v>
      </c>
    </row>
    <row r="20" spans="1:13" ht="17" thickBot="1" x14ac:dyDescent="0.25">
      <c r="A20" s="14"/>
      <c r="B20" s="204" t="s">
        <v>131</v>
      </c>
      <c r="C20" s="205"/>
      <c r="D20" s="206"/>
      <c r="E20" s="51">
        <v>5000</v>
      </c>
      <c r="F20" s="51">
        <v>0</v>
      </c>
      <c r="G20" s="15"/>
      <c r="H20" s="15"/>
      <c r="I20" s="16"/>
    </row>
    <row r="21" spans="1:13" ht="17" thickBot="1" x14ac:dyDescent="0.25">
      <c r="A21" s="14"/>
      <c r="B21" s="52" t="s">
        <v>132</v>
      </c>
      <c r="C21" s="53"/>
      <c r="D21" s="54"/>
      <c r="E21" s="55">
        <v>30000</v>
      </c>
      <c r="F21" s="55">
        <v>0</v>
      </c>
      <c r="G21" s="15"/>
      <c r="H21" s="15"/>
      <c r="I21" s="16"/>
      <c r="L21" s="56" t="s">
        <v>128</v>
      </c>
      <c r="M21" s="57">
        <f>0.2*(F9+F15)</f>
        <v>4100</v>
      </c>
    </row>
    <row r="22" spans="1:13" x14ac:dyDescent="0.2">
      <c r="A22" s="14"/>
      <c r="B22" s="205"/>
      <c r="C22" s="205"/>
      <c r="D22" s="205"/>
      <c r="E22" s="80"/>
      <c r="F22" s="80"/>
      <c r="G22" s="15"/>
      <c r="H22" s="15"/>
      <c r="I22" s="16"/>
      <c r="M22" s="48"/>
    </row>
    <row r="23" spans="1:13" x14ac:dyDescent="0.2">
      <c r="A23" s="14"/>
      <c r="B23" s="32" t="s">
        <v>148</v>
      </c>
      <c r="C23" s="15"/>
      <c r="D23" s="15"/>
      <c r="E23" s="17"/>
      <c r="F23" s="15"/>
      <c r="G23" s="15"/>
      <c r="H23" s="15"/>
      <c r="I23" s="16"/>
      <c r="L23" s="28" t="s">
        <v>143</v>
      </c>
    </row>
    <row r="24" spans="1:13" x14ac:dyDescent="0.2">
      <c r="A24" s="14"/>
      <c r="B24" s="15"/>
      <c r="C24" s="15"/>
      <c r="D24" s="15"/>
      <c r="E24" s="17"/>
      <c r="F24" s="15"/>
      <c r="G24" s="15"/>
      <c r="H24" s="15"/>
      <c r="I24" s="16"/>
    </row>
    <row r="25" spans="1:13" x14ac:dyDescent="0.2">
      <c r="A25" s="14"/>
      <c r="B25" s="15" t="s">
        <v>9</v>
      </c>
      <c r="C25" s="15"/>
      <c r="D25" s="15"/>
      <c r="E25" s="15"/>
      <c r="F25" s="15"/>
      <c r="G25" s="15"/>
      <c r="H25" s="15"/>
      <c r="I25" s="16"/>
      <c r="L25" s="48">
        <f>G7+G13</f>
        <v>75000</v>
      </c>
      <c r="M25" s="11" t="s">
        <v>199</v>
      </c>
    </row>
    <row r="26" spans="1:13" x14ac:dyDescent="0.2">
      <c r="A26" s="14"/>
      <c r="B26" s="15" t="s">
        <v>149</v>
      </c>
      <c r="C26" s="15"/>
      <c r="D26" s="15"/>
      <c r="E26" s="15"/>
      <c r="F26" s="15"/>
      <c r="G26" s="15"/>
      <c r="H26" s="15"/>
      <c r="I26" s="16"/>
      <c r="L26" s="48">
        <f>F20+F21</f>
        <v>0</v>
      </c>
      <c r="M26" s="11" t="s">
        <v>472</v>
      </c>
    </row>
    <row r="27" spans="1:13" x14ac:dyDescent="0.2">
      <c r="A27" s="14"/>
      <c r="B27" s="18"/>
      <c r="C27" s="15"/>
      <c r="D27" s="15"/>
      <c r="E27" s="15"/>
      <c r="F27" s="15"/>
      <c r="G27" s="15"/>
      <c r="H27" s="15"/>
      <c r="I27" s="16"/>
      <c r="L27" s="48">
        <f>MAX(L25-L26,0)</f>
        <v>75000</v>
      </c>
      <c r="M27" s="48" t="s">
        <v>473</v>
      </c>
    </row>
    <row r="28" spans="1:13" x14ac:dyDescent="0.2">
      <c r="A28" s="14"/>
      <c r="B28" s="15" t="s">
        <v>10</v>
      </c>
      <c r="C28" s="15"/>
      <c r="D28" s="15"/>
      <c r="E28" s="15"/>
      <c r="F28" s="15"/>
      <c r="G28" s="15"/>
      <c r="H28" s="15"/>
      <c r="I28" s="16"/>
      <c r="L28" s="48">
        <f>G9+G15</f>
        <v>28000</v>
      </c>
      <c r="M28" s="11" t="s">
        <v>151</v>
      </c>
    </row>
    <row r="29" spans="1:13" ht="17" thickBot="1" x14ac:dyDescent="0.25">
      <c r="A29" s="14"/>
      <c r="B29" s="15" t="s">
        <v>150</v>
      </c>
      <c r="C29" s="15"/>
      <c r="D29" s="15"/>
      <c r="E29" s="15"/>
      <c r="F29" s="15"/>
      <c r="G29" s="15"/>
      <c r="H29" s="15"/>
      <c r="I29" s="16"/>
    </row>
    <row r="30" spans="1:13" ht="17" thickBot="1" x14ac:dyDescent="0.25">
      <c r="A30" s="14"/>
      <c r="B30" s="18"/>
      <c r="C30" s="15"/>
      <c r="D30" s="15"/>
      <c r="E30" s="15"/>
      <c r="F30" s="15"/>
      <c r="G30" s="15"/>
      <c r="H30" s="15"/>
      <c r="I30" s="16"/>
      <c r="L30" s="56" t="s">
        <v>128</v>
      </c>
      <c r="M30" s="57">
        <f>0.2*MAX(L27,L28)</f>
        <v>15000</v>
      </c>
    </row>
    <row r="31" spans="1:13" x14ac:dyDescent="0.2">
      <c r="A31" s="14"/>
      <c r="B31" s="15" t="s">
        <v>16</v>
      </c>
      <c r="C31" s="15"/>
      <c r="D31" s="15"/>
      <c r="E31" s="15"/>
      <c r="F31" s="15"/>
      <c r="G31" s="15"/>
      <c r="H31" s="15"/>
      <c r="I31" s="16"/>
    </row>
    <row r="32" spans="1:13" x14ac:dyDescent="0.2">
      <c r="A32" s="14"/>
      <c r="B32" s="15" t="s">
        <v>152</v>
      </c>
      <c r="C32" s="15"/>
      <c r="D32" s="15"/>
      <c r="E32" s="15"/>
      <c r="F32" s="15"/>
      <c r="G32" s="15"/>
      <c r="H32" s="15"/>
      <c r="I32" s="16"/>
      <c r="L32" s="24" t="s">
        <v>17</v>
      </c>
    </row>
    <row r="33" spans="1:14" ht="17" thickBot="1" x14ac:dyDescent="0.25">
      <c r="A33" s="14"/>
      <c r="B33" s="15"/>
      <c r="C33" s="15"/>
      <c r="D33" s="15"/>
      <c r="E33" s="15"/>
      <c r="F33" s="15"/>
      <c r="G33" s="15"/>
      <c r="H33" s="15"/>
      <c r="I33" s="16"/>
    </row>
    <row r="34" spans="1:14" ht="17" thickBot="1" x14ac:dyDescent="0.25">
      <c r="A34" s="68" t="s">
        <v>139</v>
      </c>
      <c r="B34" s="70"/>
      <c r="C34" s="70"/>
      <c r="D34" s="70"/>
      <c r="E34" s="70"/>
      <c r="F34" s="70"/>
      <c r="G34" s="70"/>
      <c r="H34" s="70"/>
      <c r="I34" s="71"/>
      <c r="L34" s="11" t="s">
        <v>153</v>
      </c>
      <c r="N34" s="48">
        <f>M21+M30</f>
        <v>19100</v>
      </c>
    </row>
  </sheetData>
  <mergeCells count="15">
    <mergeCell ref="B19:D19"/>
    <mergeCell ref="B20:D20"/>
    <mergeCell ref="B22:D22"/>
    <mergeCell ref="B12:E12"/>
    <mergeCell ref="B13:E13"/>
    <mergeCell ref="B14:E14"/>
    <mergeCell ref="B15:E15"/>
    <mergeCell ref="B16:E16"/>
    <mergeCell ref="B18:D18"/>
    <mergeCell ref="B10:E10"/>
    <mergeCell ref="B3:H4"/>
    <mergeCell ref="B6:E6"/>
    <mergeCell ref="B7:E7"/>
    <mergeCell ref="B8:E8"/>
    <mergeCell ref="B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B4356-1D67-F64F-AB83-ED4582E64E5E}">
  <dimension ref="A1:S40"/>
  <sheetViews>
    <sheetView zoomScaleNormal="100" workbookViewId="0"/>
  </sheetViews>
  <sheetFormatPr baseColWidth="10" defaultColWidth="10.83203125" defaultRowHeight="16" outlineLevelCol="1" x14ac:dyDescent="0.2"/>
  <cols>
    <col min="1" max="1" width="4.5" style="11" customWidth="1"/>
    <col min="2" max="2" width="10.83203125" style="11"/>
    <col min="3" max="3" width="16" style="11" customWidth="1"/>
    <col min="4" max="4" width="13.1640625" style="11" customWidth="1"/>
    <col min="5" max="5" width="10.83203125" style="11" customWidth="1"/>
    <col min="6" max="7" width="10.83203125" style="11"/>
    <col min="8" max="9" width="11.5" style="11" customWidth="1"/>
    <col min="10" max="11" width="10.83203125" style="11"/>
    <col min="12" max="12" width="10.83203125" style="11" hidden="1" customWidth="1" outlineLevel="1"/>
    <col min="13" max="13" width="14" style="11" hidden="1" customWidth="1" outlineLevel="1"/>
    <col min="14" max="18" width="10.83203125" style="11" hidden="1" customWidth="1" outlineLevel="1"/>
    <col min="19" max="19" width="10.83203125" style="11" collapsed="1"/>
    <col min="20" max="16384" width="10.83203125" style="11"/>
  </cols>
  <sheetData>
    <row r="1" spans="1:17" ht="19" x14ac:dyDescent="0.25">
      <c r="A1" s="33" t="s">
        <v>154</v>
      </c>
      <c r="B1" s="12"/>
      <c r="C1" s="13"/>
      <c r="D1" s="13"/>
      <c r="E1" s="13"/>
      <c r="F1" s="20"/>
      <c r="G1" s="20"/>
      <c r="H1" s="20"/>
      <c r="I1" s="21"/>
      <c r="K1" s="10" t="s">
        <v>116</v>
      </c>
    </row>
    <row r="2" spans="1:17" x14ac:dyDescent="0.2">
      <c r="A2" s="14"/>
      <c r="B2" s="15"/>
      <c r="C2" s="15"/>
      <c r="D2" s="15"/>
      <c r="E2" s="15"/>
      <c r="F2" s="15"/>
      <c r="G2" s="15"/>
      <c r="H2" s="15"/>
      <c r="I2" s="16"/>
    </row>
    <row r="3" spans="1:17" ht="15.75" customHeight="1" x14ac:dyDescent="0.2">
      <c r="A3" s="14"/>
      <c r="B3" s="213" t="s">
        <v>155</v>
      </c>
      <c r="C3" s="213"/>
      <c r="D3" s="213"/>
      <c r="E3" s="213"/>
      <c r="F3" s="213"/>
      <c r="G3" s="213"/>
      <c r="H3" s="213"/>
      <c r="I3" s="31"/>
      <c r="L3" s="81" t="s">
        <v>156</v>
      </c>
    </row>
    <row r="4" spans="1:17" x14ac:dyDescent="0.2">
      <c r="A4" s="14"/>
      <c r="B4" s="213"/>
      <c r="C4" s="213"/>
      <c r="D4" s="213"/>
      <c r="E4" s="213"/>
      <c r="F4" s="213"/>
      <c r="G4" s="213"/>
      <c r="H4" s="213"/>
      <c r="I4" s="31"/>
      <c r="L4" s="81"/>
    </row>
    <row r="5" spans="1:17" ht="15.75" customHeight="1" x14ac:dyDescent="0.2">
      <c r="A5" s="14"/>
      <c r="B5" s="213"/>
      <c r="C5" s="213"/>
      <c r="D5" s="213"/>
      <c r="E5" s="213"/>
      <c r="F5" s="213"/>
      <c r="G5" s="213"/>
      <c r="H5" s="213"/>
      <c r="I5" s="31"/>
      <c r="L5" s="203" t="s">
        <v>475</v>
      </c>
      <c r="M5" s="203"/>
      <c r="N5" s="203"/>
      <c r="O5" s="203"/>
      <c r="P5" s="203"/>
      <c r="Q5" s="203"/>
    </row>
    <row r="6" spans="1:17" x14ac:dyDescent="0.2">
      <c r="A6" s="14"/>
      <c r="B6" s="213"/>
      <c r="C6" s="213"/>
      <c r="D6" s="213"/>
      <c r="E6" s="213"/>
      <c r="F6" s="213"/>
      <c r="G6" s="213"/>
      <c r="H6" s="213"/>
      <c r="I6" s="31"/>
      <c r="L6" s="203"/>
      <c r="M6" s="203"/>
      <c r="N6" s="203"/>
      <c r="O6" s="203"/>
      <c r="P6" s="203"/>
      <c r="Q6" s="203"/>
    </row>
    <row r="7" spans="1:17" x14ac:dyDescent="0.2">
      <c r="A7" s="14"/>
      <c r="B7" s="213"/>
      <c r="C7" s="213"/>
      <c r="D7" s="213"/>
      <c r="E7" s="213"/>
      <c r="F7" s="213"/>
      <c r="G7" s="213"/>
      <c r="H7" s="213"/>
      <c r="I7" s="31"/>
      <c r="L7" s="203"/>
      <c r="M7" s="203"/>
      <c r="N7" s="203"/>
      <c r="O7" s="203"/>
      <c r="P7" s="203"/>
      <c r="Q7" s="203"/>
    </row>
    <row r="8" spans="1:17" x14ac:dyDescent="0.2">
      <c r="A8" s="14"/>
      <c r="B8" s="82"/>
      <c r="C8" s="82"/>
      <c r="D8" s="82"/>
      <c r="E8" s="82"/>
      <c r="F8" s="82"/>
      <c r="G8" s="82"/>
      <c r="H8" s="82"/>
      <c r="I8" s="83"/>
      <c r="M8" s="48"/>
    </row>
    <row r="9" spans="1:17" x14ac:dyDescent="0.2">
      <c r="A9" s="14"/>
      <c r="B9" s="224" t="s">
        <v>157</v>
      </c>
      <c r="C9" s="227" t="s">
        <v>158</v>
      </c>
      <c r="D9" s="227" t="s">
        <v>159</v>
      </c>
      <c r="E9" s="227" t="s">
        <v>160</v>
      </c>
      <c r="F9" s="227" t="s">
        <v>161</v>
      </c>
      <c r="G9" s="227" t="s">
        <v>162</v>
      </c>
      <c r="H9" s="230" t="s">
        <v>163</v>
      </c>
      <c r="I9" s="84"/>
      <c r="L9" s="30" t="s">
        <v>164</v>
      </c>
      <c r="M9" s="11" t="s">
        <v>165</v>
      </c>
    </row>
    <row r="10" spans="1:17" x14ac:dyDescent="0.2">
      <c r="A10" s="14"/>
      <c r="B10" s="225"/>
      <c r="C10" s="228"/>
      <c r="D10" s="228"/>
      <c r="E10" s="228"/>
      <c r="F10" s="228"/>
      <c r="G10" s="228"/>
      <c r="H10" s="231"/>
      <c r="I10" s="84"/>
    </row>
    <row r="11" spans="1:17" x14ac:dyDescent="0.2">
      <c r="A11" s="14"/>
      <c r="B11" s="226"/>
      <c r="C11" s="229"/>
      <c r="D11" s="229"/>
      <c r="E11" s="229"/>
      <c r="F11" s="229"/>
      <c r="G11" s="229"/>
      <c r="H11" s="232"/>
      <c r="I11" s="84"/>
      <c r="L11" s="30" t="s">
        <v>166</v>
      </c>
      <c r="M11" s="11" t="s">
        <v>167</v>
      </c>
      <c r="N11" s="11">
        <f>F13*0.4</f>
        <v>80</v>
      </c>
    </row>
    <row r="12" spans="1:17" x14ac:dyDescent="0.2">
      <c r="A12" s="14"/>
      <c r="B12" s="95">
        <v>1</v>
      </c>
      <c r="C12" s="188" t="s">
        <v>168</v>
      </c>
      <c r="D12" s="189" t="s">
        <v>169</v>
      </c>
      <c r="E12" s="189" t="s">
        <v>170</v>
      </c>
      <c r="F12" s="18">
        <v>100</v>
      </c>
      <c r="G12" s="18">
        <v>40</v>
      </c>
      <c r="H12" s="91" t="s">
        <v>171</v>
      </c>
      <c r="I12" s="84"/>
      <c r="M12" s="48"/>
    </row>
    <row r="13" spans="1:17" x14ac:dyDescent="0.2">
      <c r="A13" s="14"/>
      <c r="B13" s="95">
        <v>2</v>
      </c>
      <c r="C13" s="188" t="s">
        <v>172</v>
      </c>
      <c r="D13" s="189" t="s">
        <v>173</v>
      </c>
      <c r="E13" s="18" t="s">
        <v>174</v>
      </c>
      <c r="F13" s="18">
        <v>200</v>
      </c>
      <c r="G13" s="18">
        <v>0</v>
      </c>
      <c r="H13" s="91" t="s">
        <v>171</v>
      </c>
      <c r="I13" s="84"/>
      <c r="L13" s="11" t="s">
        <v>175</v>
      </c>
    </row>
    <row r="14" spans="1:17" x14ac:dyDescent="0.2">
      <c r="A14" s="14"/>
      <c r="B14" s="95">
        <v>3</v>
      </c>
      <c r="C14" s="189" t="s">
        <v>176</v>
      </c>
      <c r="D14" s="189" t="s">
        <v>177</v>
      </c>
      <c r="E14" s="18" t="s">
        <v>174</v>
      </c>
      <c r="F14" s="18">
        <v>80</v>
      </c>
      <c r="G14" s="18">
        <v>0</v>
      </c>
      <c r="H14" s="91" t="s">
        <v>171</v>
      </c>
      <c r="I14" s="84"/>
    </row>
    <row r="15" spans="1:17" x14ac:dyDescent="0.2">
      <c r="A15" s="14"/>
      <c r="B15" s="95">
        <v>4</v>
      </c>
      <c r="C15" s="189" t="s">
        <v>178</v>
      </c>
      <c r="D15" s="189" t="s">
        <v>179</v>
      </c>
      <c r="E15" s="18" t="s">
        <v>174</v>
      </c>
      <c r="F15" s="18">
        <v>60</v>
      </c>
      <c r="G15" s="18">
        <v>0</v>
      </c>
      <c r="H15" s="91" t="s">
        <v>171</v>
      </c>
      <c r="I15" s="84"/>
      <c r="M15" s="11" t="s">
        <v>180</v>
      </c>
      <c r="N15" s="11" t="s">
        <v>181</v>
      </c>
    </row>
    <row r="16" spans="1:17" x14ac:dyDescent="0.2">
      <c r="A16" s="14"/>
      <c r="B16" s="92">
        <v>5</v>
      </c>
      <c r="C16" s="190" t="s">
        <v>182</v>
      </c>
      <c r="D16" s="190" t="s">
        <v>183</v>
      </c>
      <c r="E16" s="86" t="s">
        <v>174</v>
      </c>
      <c r="F16" s="86">
        <v>300</v>
      </c>
      <c r="G16" s="86">
        <v>0</v>
      </c>
      <c r="H16" s="67" t="s">
        <v>184</v>
      </c>
      <c r="I16" s="84"/>
    </row>
    <row r="17" spans="1:14" x14ac:dyDescent="0.2">
      <c r="A17" s="14"/>
      <c r="B17" s="15"/>
      <c r="C17" s="15"/>
      <c r="D17" s="15"/>
      <c r="E17" s="15"/>
      <c r="F17" s="15"/>
      <c r="G17" s="15"/>
      <c r="H17" s="15"/>
      <c r="I17" s="16"/>
      <c r="L17" s="30" t="s">
        <v>185</v>
      </c>
      <c r="M17" s="11" t="s">
        <v>167</v>
      </c>
      <c r="N17" s="11">
        <f>F14*0.4</f>
        <v>32</v>
      </c>
    </row>
    <row r="18" spans="1:14" x14ac:dyDescent="0.2">
      <c r="A18" s="14"/>
      <c r="B18" s="32" t="s">
        <v>186</v>
      </c>
      <c r="C18" s="15"/>
      <c r="D18" s="15"/>
      <c r="E18" s="15"/>
      <c r="F18" s="15"/>
      <c r="G18" s="15"/>
      <c r="H18" s="15"/>
      <c r="I18" s="16"/>
      <c r="M18" s="48"/>
    </row>
    <row r="19" spans="1:14" x14ac:dyDescent="0.2">
      <c r="A19" s="14"/>
      <c r="B19" s="15"/>
      <c r="C19" s="15"/>
      <c r="D19" s="15"/>
      <c r="E19" s="15"/>
      <c r="F19" s="15"/>
      <c r="G19" s="15"/>
      <c r="H19" s="15"/>
      <c r="I19" s="16"/>
      <c r="L19" s="11" t="s">
        <v>187</v>
      </c>
    </row>
    <row r="20" spans="1:14" x14ac:dyDescent="0.2">
      <c r="A20" s="14"/>
      <c r="B20" s="15" t="s">
        <v>188</v>
      </c>
      <c r="C20" s="15"/>
      <c r="D20" s="15"/>
      <c r="E20" s="15"/>
      <c r="F20" s="15"/>
      <c r="G20" s="15"/>
      <c r="H20" s="15"/>
      <c r="I20" s="16"/>
    </row>
    <row r="21" spans="1:14" ht="17" thickBot="1" x14ac:dyDescent="0.25">
      <c r="A21" s="14"/>
      <c r="B21" s="15"/>
      <c r="C21" s="15"/>
      <c r="D21" s="15"/>
      <c r="E21" s="15"/>
      <c r="F21" s="15"/>
      <c r="G21" s="15"/>
      <c r="H21" s="15"/>
      <c r="I21" s="16"/>
      <c r="L21" s="30" t="s">
        <v>189</v>
      </c>
      <c r="M21" s="11" t="s">
        <v>167</v>
      </c>
      <c r="N21" s="11">
        <f>F15*0.4</f>
        <v>24</v>
      </c>
    </row>
    <row r="22" spans="1:14" ht="17" thickBot="1" x14ac:dyDescent="0.25">
      <c r="A22" s="68" t="s">
        <v>139</v>
      </c>
      <c r="B22" s="70"/>
      <c r="C22" s="70"/>
      <c r="D22" s="70"/>
      <c r="E22" s="70"/>
      <c r="F22" s="70"/>
      <c r="G22" s="70"/>
      <c r="H22" s="70"/>
      <c r="I22" s="71"/>
    </row>
    <row r="23" spans="1:14" x14ac:dyDescent="0.2">
      <c r="L23" s="11" t="s">
        <v>190</v>
      </c>
    </row>
    <row r="25" spans="1:14" x14ac:dyDescent="0.2">
      <c r="L25" s="30" t="s">
        <v>191</v>
      </c>
      <c r="M25" s="11" t="s">
        <v>167</v>
      </c>
      <c r="N25" s="11">
        <f>F16*0.4</f>
        <v>120</v>
      </c>
    </row>
    <row r="27" spans="1:14" x14ac:dyDescent="0.2">
      <c r="L27" s="11" t="s">
        <v>192</v>
      </c>
    </row>
    <row r="29" spans="1:14" x14ac:dyDescent="0.2">
      <c r="M29" s="11" t="s">
        <v>180</v>
      </c>
      <c r="N29" s="11" t="s">
        <v>193</v>
      </c>
    </row>
    <row r="31" spans="1:14" x14ac:dyDescent="0.2">
      <c r="L31" s="11" t="s">
        <v>194</v>
      </c>
    </row>
    <row r="33" spans="12:13" x14ac:dyDescent="0.2">
      <c r="L33" s="28" t="s">
        <v>195</v>
      </c>
    </row>
    <row r="35" spans="12:13" x14ac:dyDescent="0.2">
      <c r="L35" s="48">
        <f>N11+N17+N21+N25</f>
        <v>256</v>
      </c>
      <c r="M35" s="11" t="s">
        <v>196</v>
      </c>
    </row>
    <row r="36" spans="12:13" x14ac:dyDescent="0.2">
      <c r="L36" s="48">
        <v>200</v>
      </c>
      <c r="M36" s="11" t="s">
        <v>472</v>
      </c>
    </row>
    <row r="37" spans="12:13" x14ac:dyDescent="0.2">
      <c r="L37" s="48">
        <f>MAX(L35-L36,0)</f>
        <v>56</v>
      </c>
      <c r="M37" s="11" t="s">
        <v>473</v>
      </c>
    </row>
    <row r="39" spans="12:13" x14ac:dyDescent="0.2">
      <c r="L39" s="48">
        <f>N11</f>
        <v>80</v>
      </c>
      <c r="M39" s="11" t="s">
        <v>125</v>
      </c>
    </row>
    <row r="40" spans="12:13" x14ac:dyDescent="0.2">
      <c r="L40" s="48">
        <f>N25</f>
        <v>120</v>
      </c>
      <c r="M40" s="11" t="s">
        <v>126</v>
      </c>
    </row>
  </sheetData>
  <mergeCells count="9">
    <mergeCell ref="B3:H7"/>
    <mergeCell ref="L5:Q7"/>
    <mergeCell ref="B9:B11"/>
    <mergeCell ref="C9:C11"/>
    <mergeCell ref="D9:D11"/>
    <mergeCell ref="E9:E11"/>
    <mergeCell ref="F9:F11"/>
    <mergeCell ref="G9:G11"/>
    <mergeCell ref="H9:H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CBFCC-F70A-CD4E-812C-3FCDAFD10602}">
  <dimension ref="A1:T24"/>
  <sheetViews>
    <sheetView zoomScaleNormal="100" workbookViewId="0"/>
  </sheetViews>
  <sheetFormatPr baseColWidth="10" defaultColWidth="10.83203125" defaultRowHeight="16" outlineLevelCol="1" x14ac:dyDescent="0.2"/>
  <cols>
    <col min="1" max="1" width="4.5" style="11" customWidth="1"/>
    <col min="2" max="2" width="10.83203125" style="11"/>
    <col min="3" max="5" width="10.83203125" style="11" customWidth="1"/>
    <col min="6" max="6" width="13" style="11" customWidth="1"/>
    <col min="7" max="9" width="10.83203125" style="11" customWidth="1"/>
    <col min="10" max="10" width="10.83203125" style="11"/>
    <col min="11" max="11" width="11.1640625" style="11" bestFit="1" customWidth="1"/>
    <col min="12" max="12" width="10.83203125" style="11" hidden="1" customWidth="1" outlineLevel="1"/>
    <col min="13" max="13" width="12.5" style="11" hidden="1" customWidth="1" outlineLevel="1"/>
    <col min="14" max="18" width="10.83203125" style="11" hidden="1" customWidth="1" outlineLevel="1"/>
    <col min="19" max="19" width="10.83203125" style="11" collapsed="1"/>
    <col min="20" max="16384" width="10.83203125" style="11"/>
  </cols>
  <sheetData>
    <row r="1" spans="1:20" ht="19" x14ac:dyDescent="0.25">
      <c r="A1" s="33" t="s">
        <v>197</v>
      </c>
      <c r="B1" s="12"/>
      <c r="C1" s="13"/>
      <c r="D1" s="13"/>
      <c r="E1" s="13"/>
      <c r="F1" s="20"/>
      <c r="G1" s="20"/>
      <c r="H1" s="20"/>
      <c r="I1" s="21"/>
      <c r="K1" s="10" t="s">
        <v>116</v>
      </c>
    </row>
    <row r="2" spans="1:20" x14ac:dyDescent="0.2">
      <c r="A2" s="14"/>
      <c r="B2" s="15"/>
      <c r="C2" s="15"/>
      <c r="D2" s="15"/>
      <c r="E2" s="15"/>
      <c r="F2" s="15"/>
      <c r="G2" s="15"/>
      <c r="H2" s="15"/>
      <c r="I2" s="16"/>
    </row>
    <row r="3" spans="1:20" x14ac:dyDescent="0.2">
      <c r="A3" s="14"/>
      <c r="B3" s="213" t="s">
        <v>198</v>
      </c>
      <c r="C3" s="213"/>
      <c r="D3" s="213"/>
      <c r="E3" s="213"/>
      <c r="F3" s="213"/>
      <c r="G3" s="213"/>
      <c r="H3" s="213"/>
      <c r="I3" s="31"/>
      <c r="L3" s="35" t="s">
        <v>11</v>
      </c>
    </row>
    <row r="4" spans="1:20" x14ac:dyDescent="0.2">
      <c r="A4" s="14"/>
      <c r="B4" s="213"/>
      <c r="C4" s="213"/>
      <c r="D4" s="213"/>
      <c r="E4" s="213"/>
      <c r="F4" s="213"/>
      <c r="G4" s="213"/>
      <c r="H4" s="213"/>
      <c r="I4" s="31"/>
      <c r="L4" s="19"/>
    </row>
    <row r="5" spans="1:20" x14ac:dyDescent="0.2">
      <c r="A5" s="14"/>
      <c r="B5" s="15"/>
      <c r="C5" s="15"/>
      <c r="D5" s="15"/>
      <c r="E5" s="15"/>
      <c r="F5" s="15"/>
      <c r="G5" s="15"/>
      <c r="H5" s="15"/>
      <c r="I5" s="16"/>
      <c r="L5" s="48">
        <f>SUM(B9:G9)*1000</f>
        <v>1413000</v>
      </c>
      <c r="M5" s="11" t="s">
        <v>199</v>
      </c>
    </row>
    <row r="6" spans="1:20" x14ac:dyDescent="0.2">
      <c r="A6" s="14"/>
      <c r="B6" s="221" t="s">
        <v>200</v>
      </c>
      <c r="C6" s="222"/>
      <c r="D6" s="222"/>
      <c r="E6" s="222"/>
      <c r="F6" s="222"/>
      <c r="G6" s="223"/>
      <c r="H6" s="15"/>
      <c r="I6" s="16"/>
      <c r="L6" s="48">
        <f>G11+G12</f>
        <v>110000</v>
      </c>
      <c r="M6" s="11" t="s">
        <v>472</v>
      </c>
    </row>
    <row r="7" spans="1:20" x14ac:dyDescent="0.2">
      <c r="A7" s="14"/>
      <c r="B7" s="233" t="s">
        <v>201</v>
      </c>
      <c r="C7" s="235" t="s">
        <v>202</v>
      </c>
      <c r="D7" s="227" t="s">
        <v>203</v>
      </c>
      <c r="E7" s="227" t="s">
        <v>204</v>
      </c>
      <c r="F7" s="235" t="s">
        <v>205</v>
      </c>
      <c r="G7" s="236" t="s">
        <v>206</v>
      </c>
      <c r="H7" s="15"/>
      <c r="I7" s="16"/>
      <c r="L7" s="48">
        <f>MAX(L5-L6,0)</f>
        <v>1303000</v>
      </c>
      <c r="M7" s="48" t="s">
        <v>473</v>
      </c>
      <c r="S7" s="48"/>
    </row>
    <row r="8" spans="1:20" x14ac:dyDescent="0.2">
      <c r="A8" s="14"/>
      <c r="B8" s="234"/>
      <c r="C8" s="229"/>
      <c r="D8" s="229"/>
      <c r="E8" s="229"/>
      <c r="F8" s="229"/>
      <c r="G8" s="232"/>
      <c r="H8" s="15"/>
      <c r="I8" s="16"/>
      <c r="L8" s="48">
        <f>G13</f>
        <v>50000</v>
      </c>
      <c r="M8" s="11" t="s">
        <v>151</v>
      </c>
      <c r="S8" s="48"/>
    </row>
    <row r="9" spans="1:20" ht="17" thickBot="1" x14ac:dyDescent="0.25">
      <c r="A9" s="14"/>
      <c r="B9" s="85">
        <v>60</v>
      </c>
      <c r="C9" s="86">
        <v>3</v>
      </c>
      <c r="D9" s="86">
        <v>1000</v>
      </c>
      <c r="E9" s="86">
        <v>200</v>
      </c>
      <c r="F9" s="86">
        <v>145</v>
      </c>
      <c r="G9" s="67">
        <v>5</v>
      </c>
      <c r="H9" s="15"/>
      <c r="I9" s="16"/>
      <c r="S9" s="48"/>
      <c r="T9" s="48"/>
    </row>
    <row r="10" spans="1:20" ht="17" thickBot="1" x14ac:dyDescent="0.25">
      <c r="A10" s="14"/>
      <c r="B10" s="15"/>
      <c r="C10" s="15"/>
      <c r="D10" s="15"/>
      <c r="E10" s="15"/>
      <c r="F10" s="15"/>
      <c r="G10" s="15"/>
      <c r="H10" s="15"/>
      <c r="I10" s="16"/>
      <c r="L10" s="56" t="s">
        <v>128</v>
      </c>
      <c r="M10" s="57">
        <f>0.2*MAX(L7,L8)</f>
        <v>260600</v>
      </c>
      <c r="S10" s="48"/>
    </row>
    <row r="11" spans="1:20" x14ac:dyDescent="0.2">
      <c r="A11" s="14"/>
      <c r="B11" s="32" t="s">
        <v>207</v>
      </c>
      <c r="C11" s="15"/>
      <c r="D11" s="15"/>
      <c r="E11" s="15"/>
      <c r="F11" s="15"/>
      <c r="G11" s="87">
        <v>10000</v>
      </c>
      <c r="H11" s="15"/>
      <c r="I11" s="16"/>
    </row>
    <row r="12" spans="1:20" x14ac:dyDescent="0.2">
      <c r="A12" s="14"/>
      <c r="B12" s="32" t="s">
        <v>208</v>
      </c>
      <c r="C12" s="15"/>
      <c r="D12" s="15"/>
      <c r="E12" s="15"/>
      <c r="F12" s="15"/>
      <c r="G12" s="87">
        <v>100000</v>
      </c>
      <c r="H12" s="15"/>
      <c r="I12" s="16"/>
      <c r="L12" s="24" t="s">
        <v>12</v>
      </c>
    </row>
    <row r="13" spans="1:20" x14ac:dyDescent="0.2">
      <c r="A13" s="14"/>
      <c r="B13" s="32" t="s">
        <v>209</v>
      </c>
      <c r="C13" s="15"/>
      <c r="D13" s="15"/>
      <c r="E13" s="15"/>
      <c r="F13" s="15"/>
      <c r="G13" s="87">
        <v>50000</v>
      </c>
      <c r="H13" s="15"/>
      <c r="I13" s="16"/>
      <c r="L13" s="88"/>
    </row>
    <row r="14" spans="1:20" x14ac:dyDescent="0.2">
      <c r="A14" s="14"/>
      <c r="B14" s="32" t="s">
        <v>210</v>
      </c>
      <c r="C14" s="15"/>
      <c r="D14" s="15"/>
      <c r="E14" s="15"/>
      <c r="F14" s="15"/>
      <c r="G14" s="89">
        <v>0.05</v>
      </c>
      <c r="H14" s="15"/>
      <c r="I14" s="16"/>
      <c r="L14" s="191" t="s">
        <v>476</v>
      </c>
    </row>
    <row r="15" spans="1:20" x14ac:dyDescent="0.2">
      <c r="A15" s="14"/>
      <c r="B15" s="32" t="s">
        <v>211</v>
      </c>
      <c r="C15" s="15"/>
      <c r="D15" s="15"/>
      <c r="E15" s="15"/>
      <c r="F15" s="15"/>
      <c r="G15" s="89">
        <v>5.2999999999999999E-2</v>
      </c>
      <c r="H15" s="15"/>
      <c r="I15" s="16"/>
      <c r="L15" s="88"/>
    </row>
    <row r="16" spans="1:20" x14ac:dyDescent="0.2">
      <c r="A16" s="14"/>
      <c r="B16" s="32" t="s">
        <v>212</v>
      </c>
      <c r="C16" s="15"/>
      <c r="D16" s="15"/>
      <c r="E16" s="15"/>
      <c r="F16" s="15"/>
      <c r="G16" s="15"/>
      <c r="H16" s="15"/>
      <c r="I16" s="16"/>
      <c r="L16" s="48">
        <f>G12</f>
        <v>100000</v>
      </c>
      <c r="M16" s="11" t="s">
        <v>213</v>
      </c>
    </row>
    <row r="17" spans="1:14" x14ac:dyDescent="0.2">
      <c r="A17" s="14"/>
      <c r="B17" s="15"/>
      <c r="C17" s="15"/>
      <c r="D17" s="15"/>
      <c r="E17" s="15"/>
      <c r="F17" s="15"/>
      <c r="G17" s="15"/>
      <c r="H17" s="15"/>
      <c r="I17" s="16"/>
      <c r="L17" s="48">
        <f>1.2*(L5-M10)-G11</f>
        <v>1372880</v>
      </c>
      <c r="M17" s="11" t="s">
        <v>477</v>
      </c>
    </row>
    <row r="18" spans="1:14" x14ac:dyDescent="0.2">
      <c r="A18" s="14"/>
      <c r="B18" s="15" t="s">
        <v>9</v>
      </c>
      <c r="C18" s="15"/>
      <c r="D18" s="15"/>
      <c r="E18" s="15"/>
      <c r="F18" s="15"/>
      <c r="G18" s="15"/>
      <c r="H18" s="15"/>
      <c r="I18" s="16"/>
      <c r="L18" s="48">
        <f>MIN(L17,L16)*G14</f>
        <v>5000</v>
      </c>
      <c r="M18" s="11" t="s">
        <v>479</v>
      </c>
    </row>
    <row r="19" spans="1:14" x14ac:dyDescent="0.2">
      <c r="A19" s="14"/>
      <c r="B19" s="15" t="s">
        <v>214</v>
      </c>
      <c r="C19" s="15"/>
      <c r="D19" s="15"/>
      <c r="E19" s="15"/>
      <c r="F19" s="15"/>
      <c r="G19" s="15"/>
      <c r="H19" s="15"/>
      <c r="I19" s="16"/>
      <c r="L19" s="88"/>
    </row>
    <row r="20" spans="1:14" x14ac:dyDescent="0.2">
      <c r="A20" s="14"/>
      <c r="B20" s="18"/>
      <c r="C20" s="15"/>
      <c r="D20" s="15"/>
      <c r="E20" s="15"/>
      <c r="F20" s="15"/>
      <c r="G20" s="15"/>
      <c r="H20" s="15"/>
      <c r="I20" s="16"/>
      <c r="L20" s="191" t="s">
        <v>478</v>
      </c>
    </row>
    <row r="21" spans="1:14" x14ac:dyDescent="0.2">
      <c r="A21" s="14"/>
      <c r="B21" s="15" t="s">
        <v>10</v>
      </c>
      <c r="C21" s="15"/>
      <c r="D21" s="15"/>
      <c r="E21" s="15"/>
      <c r="F21" s="15"/>
      <c r="G21" s="15"/>
      <c r="H21" s="15"/>
      <c r="I21" s="16"/>
      <c r="L21" s="88"/>
    </row>
    <row r="22" spans="1:14" x14ac:dyDescent="0.2">
      <c r="A22" s="14"/>
      <c r="B22" s="15" t="s">
        <v>215</v>
      </c>
      <c r="C22" s="15"/>
      <c r="D22" s="15"/>
      <c r="E22" s="15"/>
      <c r="F22" s="15"/>
      <c r="G22" s="15"/>
      <c r="H22" s="15"/>
      <c r="I22" s="16"/>
      <c r="L22" s="48">
        <f>MAX(L17-L16,0)*G15</f>
        <v>67462.64</v>
      </c>
      <c r="M22" s="11" t="s">
        <v>480</v>
      </c>
    </row>
    <row r="23" spans="1:14" ht="17" thickBot="1" x14ac:dyDescent="0.25">
      <c r="A23" s="14"/>
      <c r="B23" s="15"/>
      <c r="C23" s="15"/>
      <c r="D23" s="15"/>
      <c r="E23" s="15"/>
      <c r="F23" s="15"/>
      <c r="G23" s="15"/>
      <c r="H23" s="15"/>
      <c r="I23" s="16"/>
      <c r="L23" s="88"/>
    </row>
    <row r="24" spans="1:14" ht="17" thickBot="1" x14ac:dyDescent="0.25">
      <c r="A24" s="68" t="s">
        <v>139</v>
      </c>
      <c r="B24" s="70"/>
      <c r="C24" s="70"/>
      <c r="D24" s="70"/>
      <c r="E24" s="70"/>
      <c r="F24" s="70"/>
      <c r="G24" s="70"/>
      <c r="H24" s="70"/>
      <c r="I24" s="71"/>
      <c r="L24" s="56" t="s">
        <v>216</v>
      </c>
      <c r="M24" s="73"/>
      <c r="N24" s="57">
        <f>L18+L22</f>
        <v>72462.64</v>
      </c>
    </row>
  </sheetData>
  <mergeCells count="8">
    <mergeCell ref="B3:H4"/>
    <mergeCell ref="B6:G6"/>
    <mergeCell ref="B7:B8"/>
    <mergeCell ref="C7:C8"/>
    <mergeCell ref="D7:D8"/>
    <mergeCell ref="E7:E8"/>
    <mergeCell ref="F7:F8"/>
    <mergeCell ref="G7:G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A21D0-B6D3-0A40-815B-1355E6E1EE02}">
  <dimension ref="A1:U53"/>
  <sheetViews>
    <sheetView zoomScaleNormal="100" workbookViewId="0"/>
  </sheetViews>
  <sheetFormatPr baseColWidth="10" defaultColWidth="10.83203125" defaultRowHeight="16" outlineLevelCol="1" x14ac:dyDescent="0.2"/>
  <cols>
    <col min="1" max="1" width="4.5" style="11" customWidth="1"/>
    <col min="2" max="2" width="11" style="11" customWidth="1"/>
    <col min="3" max="3" width="12.6640625" style="11" customWidth="1"/>
    <col min="4" max="9" width="10.83203125" style="11" customWidth="1"/>
    <col min="10" max="10" width="12.5" style="11" customWidth="1"/>
    <col min="11" max="12" width="10.83203125" style="11"/>
    <col min="13" max="13" width="11.1640625" style="11" bestFit="1" customWidth="1"/>
    <col min="14" max="15" width="14.5" style="11" customWidth="1" outlineLevel="1"/>
    <col min="16" max="20" width="10.83203125" style="11" customWidth="1" outlineLevel="1"/>
    <col min="21" max="16384" width="10.83203125" style="11"/>
  </cols>
  <sheetData>
    <row r="1" spans="1:21" ht="19" x14ac:dyDescent="0.25">
      <c r="A1" s="33" t="s">
        <v>217</v>
      </c>
      <c r="B1" s="12"/>
      <c r="C1" s="13"/>
      <c r="D1" s="13"/>
      <c r="E1" s="13"/>
      <c r="F1" s="20"/>
      <c r="G1" s="20"/>
      <c r="H1" s="20"/>
      <c r="I1" s="20"/>
      <c r="J1" s="20"/>
      <c r="K1" s="21"/>
      <c r="M1" s="10" t="s">
        <v>116</v>
      </c>
    </row>
    <row r="2" spans="1:21" x14ac:dyDescent="0.2">
      <c r="A2" s="14"/>
      <c r="B2" s="15"/>
      <c r="C2" s="15"/>
      <c r="D2" s="15"/>
      <c r="E2" s="15"/>
      <c r="F2" s="15"/>
      <c r="G2" s="15"/>
      <c r="H2" s="15"/>
      <c r="I2" s="15"/>
      <c r="J2" s="15"/>
      <c r="K2" s="16"/>
    </row>
    <row r="3" spans="1:21" x14ac:dyDescent="0.2">
      <c r="A3" s="14"/>
      <c r="B3" s="15" t="s">
        <v>218</v>
      </c>
      <c r="C3" s="15"/>
      <c r="D3" s="15"/>
      <c r="E3" s="15"/>
      <c r="F3" s="15"/>
      <c r="G3" s="15"/>
      <c r="H3" s="15"/>
      <c r="I3" s="15"/>
      <c r="J3" s="15"/>
      <c r="K3" s="16"/>
      <c r="N3" s="35" t="s">
        <v>11</v>
      </c>
    </row>
    <row r="4" spans="1:21" x14ac:dyDescent="0.2">
      <c r="A4" s="14"/>
      <c r="B4" s="15"/>
      <c r="C4" s="15"/>
      <c r="D4" s="15"/>
      <c r="E4" s="15"/>
      <c r="F4" s="15"/>
      <c r="G4" s="15"/>
      <c r="H4" s="15"/>
      <c r="I4" s="15"/>
      <c r="J4" s="15"/>
      <c r="K4" s="16"/>
      <c r="N4" s="19"/>
    </row>
    <row r="5" spans="1:21" x14ac:dyDescent="0.2">
      <c r="A5" s="14"/>
      <c r="B5" s="90"/>
      <c r="C5" s="222" t="s">
        <v>219</v>
      </c>
      <c r="D5" s="222"/>
      <c r="E5" s="222"/>
      <c r="F5" s="222"/>
      <c r="G5" s="222"/>
      <c r="H5" s="223"/>
      <c r="I5" s="18"/>
      <c r="J5" s="18"/>
      <c r="K5" s="16"/>
      <c r="N5" s="28" t="s">
        <v>220</v>
      </c>
      <c r="O5" s="48"/>
    </row>
    <row r="6" spans="1:21" x14ac:dyDescent="0.2">
      <c r="A6" s="14"/>
      <c r="B6" s="224" t="s">
        <v>221</v>
      </c>
      <c r="C6" s="228" t="s">
        <v>222</v>
      </c>
      <c r="D6" s="237" t="s">
        <v>223</v>
      </c>
      <c r="E6" s="237" t="s">
        <v>224</v>
      </c>
      <c r="F6" s="237" t="s">
        <v>225</v>
      </c>
      <c r="G6" s="237" t="s">
        <v>226</v>
      </c>
      <c r="H6" s="231" t="s">
        <v>227</v>
      </c>
      <c r="I6" s="18"/>
      <c r="J6" s="18"/>
      <c r="K6" s="16"/>
      <c r="O6" s="48"/>
    </row>
    <row r="7" spans="1:21" x14ac:dyDescent="0.2">
      <c r="A7" s="14"/>
      <c r="B7" s="226"/>
      <c r="C7" s="229"/>
      <c r="D7" s="238"/>
      <c r="E7" s="238"/>
      <c r="F7" s="238"/>
      <c r="G7" s="238"/>
      <c r="H7" s="232"/>
      <c r="I7" s="18"/>
      <c r="J7" s="18"/>
      <c r="K7" s="16"/>
      <c r="N7" s="11" t="s">
        <v>481</v>
      </c>
      <c r="O7" s="93">
        <f>(F9+G9)/(H9+G20)</f>
        <v>0.18823529411764706</v>
      </c>
    </row>
    <row r="8" spans="1:21" x14ac:dyDescent="0.2">
      <c r="A8" s="14"/>
      <c r="B8" s="46" t="s">
        <v>228</v>
      </c>
      <c r="C8" s="78"/>
      <c r="D8" s="78"/>
      <c r="E8" s="78"/>
      <c r="F8" s="78"/>
      <c r="G8" s="78"/>
      <c r="H8" s="79"/>
      <c r="I8" s="18"/>
      <c r="J8" s="18"/>
      <c r="K8" s="16"/>
      <c r="O8" s="48"/>
      <c r="U8" s="48"/>
    </row>
    <row r="9" spans="1:21" x14ac:dyDescent="0.2">
      <c r="A9" s="14"/>
      <c r="B9" s="59" t="s">
        <v>220</v>
      </c>
      <c r="C9" s="60">
        <v>25</v>
      </c>
      <c r="D9" s="60">
        <v>3</v>
      </c>
      <c r="E9" s="60">
        <v>1</v>
      </c>
      <c r="F9" s="60">
        <v>8</v>
      </c>
      <c r="G9" s="60">
        <v>8</v>
      </c>
      <c r="H9" s="61">
        <v>45</v>
      </c>
      <c r="I9" s="18"/>
      <c r="J9" s="18"/>
      <c r="K9" s="16"/>
      <c r="N9" s="11" t="s">
        <v>146</v>
      </c>
      <c r="O9" s="48"/>
    </row>
    <row r="10" spans="1:21" x14ac:dyDescent="0.2">
      <c r="A10" s="14"/>
      <c r="B10" s="46" t="s">
        <v>229</v>
      </c>
      <c r="C10" s="78"/>
      <c r="D10" s="78"/>
      <c r="E10" s="78"/>
      <c r="F10" s="78"/>
      <c r="G10" s="78"/>
      <c r="H10" s="79"/>
      <c r="I10" s="18"/>
      <c r="J10" s="18"/>
      <c r="K10" s="16"/>
    </row>
    <row r="11" spans="1:21" x14ac:dyDescent="0.2">
      <c r="A11" s="14"/>
      <c r="B11" s="77" t="s">
        <v>230</v>
      </c>
      <c r="C11" s="78">
        <v>60</v>
      </c>
      <c r="D11" s="78">
        <v>10</v>
      </c>
      <c r="E11" s="78">
        <v>2</v>
      </c>
      <c r="F11" s="78">
        <v>4</v>
      </c>
      <c r="G11" s="78">
        <v>6</v>
      </c>
      <c r="H11" s="79">
        <v>82</v>
      </c>
      <c r="I11" s="18"/>
      <c r="J11" s="18"/>
      <c r="K11" s="16"/>
      <c r="N11" s="48">
        <f>SUM(F9:G9)</f>
        <v>16</v>
      </c>
      <c r="O11" s="11" t="s">
        <v>231</v>
      </c>
    </row>
    <row r="12" spans="1:21" x14ac:dyDescent="0.2">
      <c r="A12" s="14"/>
      <c r="B12" s="46" t="s">
        <v>232</v>
      </c>
      <c r="C12" s="78"/>
      <c r="D12" s="78"/>
      <c r="E12" s="78"/>
      <c r="F12" s="78"/>
      <c r="G12" s="78"/>
      <c r="H12" s="79"/>
      <c r="I12" s="18"/>
      <c r="J12" s="18"/>
      <c r="K12" s="16"/>
      <c r="N12" s="48">
        <v>0</v>
      </c>
      <c r="O12" s="11" t="s">
        <v>233</v>
      </c>
    </row>
    <row r="13" spans="1:21" x14ac:dyDescent="0.2">
      <c r="A13" s="14"/>
      <c r="B13" s="77" t="s">
        <v>234</v>
      </c>
      <c r="C13" s="78">
        <v>0</v>
      </c>
      <c r="D13" s="78">
        <v>5</v>
      </c>
      <c r="E13" s="78">
        <v>10</v>
      </c>
      <c r="F13" s="78">
        <v>0</v>
      </c>
      <c r="G13" s="78">
        <v>5</v>
      </c>
      <c r="H13" s="79">
        <v>20</v>
      </c>
      <c r="I13" s="18"/>
      <c r="J13" s="18"/>
      <c r="K13" s="16"/>
      <c r="O13" s="48"/>
    </row>
    <row r="14" spans="1:21" x14ac:dyDescent="0.2">
      <c r="A14" s="14"/>
      <c r="B14" s="15"/>
      <c r="C14" s="15"/>
      <c r="D14" s="15"/>
      <c r="E14" s="15"/>
      <c r="F14" s="15"/>
      <c r="G14" s="15"/>
      <c r="H14" s="15"/>
      <c r="I14" s="15"/>
      <c r="J14" s="15"/>
      <c r="K14" s="16"/>
      <c r="N14" s="11" t="s">
        <v>128</v>
      </c>
      <c r="O14" s="58">
        <f>0.2*(N11+N12)</f>
        <v>3.2</v>
      </c>
    </row>
    <row r="15" spans="1:21" ht="16" customHeight="1" x14ac:dyDescent="0.2">
      <c r="A15" s="14"/>
      <c r="B15" s="224" t="s">
        <v>221</v>
      </c>
      <c r="C15" s="243" t="s">
        <v>235</v>
      </c>
      <c r="D15" s="227" t="s">
        <v>132</v>
      </c>
      <c r="E15" s="227" t="s">
        <v>133</v>
      </c>
      <c r="F15" s="227" t="s">
        <v>236</v>
      </c>
      <c r="G15" s="227" t="s">
        <v>237</v>
      </c>
      <c r="H15" s="227" t="s">
        <v>238</v>
      </c>
      <c r="I15" s="227" t="s">
        <v>239</v>
      </c>
      <c r="J15" s="236" t="s">
        <v>240</v>
      </c>
      <c r="K15" s="16"/>
    </row>
    <row r="16" spans="1:21" x14ac:dyDescent="0.2">
      <c r="A16" s="14"/>
      <c r="B16" s="241"/>
      <c r="C16" s="244"/>
      <c r="D16" s="237"/>
      <c r="E16" s="237"/>
      <c r="F16" s="237"/>
      <c r="G16" s="237"/>
      <c r="H16" s="237"/>
      <c r="I16" s="237"/>
      <c r="J16" s="239"/>
      <c r="K16" s="16"/>
      <c r="N16" s="28" t="s">
        <v>230</v>
      </c>
    </row>
    <row r="17" spans="1:15" x14ac:dyDescent="0.2">
      <c r="A17" s="14"/>
      <c r="B17" s="241"/>
      <c r="C17" s="244"/>
      <c r="D17" s="237"/>
      <c r="E17" s="237"/>
      <c r="F17" s="237"/>
      <c r="G17" s="237"/>
      <c r="H17" s="237"/>
      <c r="I17" s="237"/>
      <c r="J17" s="239"/>
      <c r="K17" s="16"/>
    </row>
    <row r="18" spans="1:15" x14ac:dyDescent="0.2">
      <c r="A18" s="14"/>
      <c r="B18" s="241"/>
      <c r="C18" s="244"/>
      <c r="D18" s="237"/>
      <c r="E18" s="237"/>
      <c r="F18" s="237"/>
      <c r="G18" s="237"/>
      <c r="H18" s="237"/>
      <c r="I18" s="237"/>
      <c r="J18" s="239"/>
      <c r="K18" s="16"/>
      <c r="N18" s="48">
        <f>C21</f>
        <v>90</v>
      </c>
      <c r="O18" s="11" t="s">
        <v>199</v>
      </c>
    </row>
    <row r="19" spans="1:15" x14ac:dyDescent="0.2">
      <c r="A19" s="14"/>
      <c r="B19" s="242"/>
      <c r="C19" s="245"/>
      <c r="D19" s="238"/>
      <c r="E19" s="238"/>
      <c r="F19" s="238"/>
      <c r="G19" s="238"/>
      <c r="H19" s="238"/>
      <c r="I19" s="238"/>
      <c r="J19" s="240"/>
      <c r="K19" s="16"/>
      <c r="N19" s="48">
        <f>D21</f>
        <v>80</v>
      </c>
      <c r="O19" s="11" t="s">
        <v>472</v>
      </c>
    </row>
    <row r="20" spans="1:15" x14ac:dyDescent="0.2">
      <c r="A20" s="14"/>
      <c r="B20" s="94" t="s">
        <v>220</v>
      </c>
      <c r="C20" s="60">
        <v>60</v>
      </c>
      <c r="D20" s="60">
        <v>30</v>
      </c>
      <c r="E20" s="60">
        <v>0</v>
      </c>
      <c r="F20" s="60">
        <v>0</v>
      </c>
      <c r="G20" s="60">
        <v>40</v>
      </c>
      <c r="H20" s="60">
        <v>0</v>
      </c>
      <c r="I20" s="60">
        <v>0</v>
      </c>
      <c r="J20" s="61">
        <v>0</v>
      </c>
      <c r="K20" s="16"/>
      <c r="N20" s="48">
        <f>MAX(N18-N19,0)</f>
        <v>10</v>
      </c>
      <c r="O20" s="48" t="s">
        <v>473</v>
      </c>
    </row>
    <row r="21" spans="1:15" x14ac:dyDescent="0.2">
      <c r="A21" s="14"/>
      <c r="B21" s="95" t="s">
        <v>230</v>
      </c>
      <c r="C21" s="18">
        <v>90</v>
      </c>
      <c r="D21" s="18">
        <v>80</v>
      </c>
      <c r="E21" s="18">
        <v>0</v>
      </c>
      <c r="F21" s="18">
        <v>0</v>
      </c>
      <c r="G21" s="18">
        <v>10</v>
      </c>
      <c r="H21" s="18">
        <v>0</v>
      </c>
      <c r="I21" s="18">
        <v>0</v>
      </c>
      <c r="J21" s="91">
        <v>0</v>
      </c>
      <c r="K21" s="16"/>
    </row>
    <row r="22" spans="1:15" x14ac:dyDescent="0.2">
      <c r="A22" s="14"/>
      <c r="B22" s="92" t="s">
        <v>234</v>
      </c>
      <c r="C22" s="86">
        <v>80</v>
      </c>
      <c r="D22" s="86">
        <v>15</v>
      </c>
      <c r="E22" s="86">
        <v>10</v>
      </c>
      <c r="F22" s="86">
        <v>5</v>
      </c>
      <c r="G22" s="86">
        <v>0</v>
      </c>
      <c r="H22" s="86">
        <v>0</v>
      </c>
      <c r="I22" s="86">
        <v>13</v>
      </c>
      <c r="J22" s="67">
        <v>3</v>
      </c>
      <c r="K22" s="16"/>
      <c r="N22" s="48">
        <f>SUM(F11:G11)</f>
        <v>10</v>
      </c>
      <c r="O22" s="11" t="s">
        <v>125</v>
      </c>
    </row>
    <row r="23" spans="1:15" x14ac:dyDescent="0.2">
      <c r="A23" s="14"/>
      <c r="B23" s="15"/>
      <c r="C23" s="15"/>
      <c r="D23" s="15"/>
      <c r="E23" s="15"/>
      <c r="F23" s="15"/>
      <c r="G23" s="15"/>
      <c r="H23" s="15"/>
      <c r="I23" s="15"/>
      <c r="J23" s="15"/>
      <c r="K23" s="16"/>
      <c r="N23" s="11">
        <f>H21</f>
        <v>0</v>
      </c>
      <c r="O23" s="11" t="s">
        <v>126</v>
      </c>
    </row>
    <row r="24" spans="1:15" x14ac:dyDescent="0.2">
      <c r="A24" s="14"/>
      <c r="B24" s="32" t="s">
        <v>241</v>
      </c>
      <c r="C24" s="15"/>
      <c r="D24" s="15"/>
      <c r="E24" s="15"/>
      <c r="F24" s="15"/>
      <c r="G24" s="15"/>
      <c r="H24" s="15"/>
      <c r="I24" s="15"/>
      <c r="J24" s="15"/>
      <c r="K24" s="16"/>
    </row>
    <row r="25" spans="1:15" x14ac:dyDescent="0.2">
      <c r="A25" s="14"/>
      <c r="B25" s="32" t="s">
        <v>242</v>
      </c>
      <c r="C25" s="15"/>
      <c r="D25" s="15"/>
      <c r="E25" s="15"/>
      <c r="F25" s="15"/>
      <c r="G25" s="87">
        <v>38000</v>
      </c>
      <c r="H25" s="15"/>
      <c r="I25" s="15"/>
      <c r="J25" s="15"/>
      <c r="K25" s="16"/>
      <c r="N25" s="11" t="s">
        <v>128</v>
      </c>
      <c r="O25" s="48">
        <f>N20+0.2*(N22+N23)</f>
        <v>12</v>
      </c>
    </row>
    <row r="26" spans="1:15" x14ac:dyDescent="0.2">
      <c r="A26" s="14"/>
      <c r="B26" s="15"/>
      <c r="C26" s="15"/>
      <c r="D26" s="15"/>
      <c r="E26" s="15"/>
      <c r="F26" s="15"/>
      <c r="G26" s="15"/>
      <c r="H26" s="15"/>
      <c r="I26" s="15"/>
      <c r="J26" s="15"/>
      <c r="K26" s="16"/>
      <c r="O26" s="48"/>
    </row>
    <row r="27" spans="1:15" x14ac:dyDescent="0.2">
      <c r="A27" s="14"/>
      <c r="B27" s="213" t="s">
        <v>243</v>
      </c>
      <c r="C27" s="213"/>
      <c r="D27" s="213"/>
      <c r="E27" s="213"/>
      <c r="F27" s="213"/>
      <c r="G27" s="213"/>
      <c r="H27" s="213"/>
      <c r="I27" s="15"/>
      <c r="J27" s="15"/>
      <c r="K27" s="16"/>
      <c r="N27" s="28" t="s">
        <v>234</v>
      </c>
      <c r="O27" s="48"/>
    </row>
    <row r="28" spans="1:15" x14ac:dyDescent="0.2">
      <c r="A28" s="14"/>
      <c r="B28" s="213"/>
      <c r="C28" s="213"/>
      <c r="D28" s="213"/>
      <c r="E28" s="213"/>
      <c r="F28" s="213"/>
      <c r="G28" s="213"/>
      <c r="H28" s="213"/>
      <c r="I28" s="15"/>
      <c r="J28" s="15"/>
      <c r="K28" s="16"/>
      <c r="O28" s="48"/>
    </row>
    <row r="29" spans="1:15" ht="17" thickBot="1" x14ac:dyDescent="0.25">
      <c r="A29" s="14"/>
      <c r="B29" s="15"/>
      <c r="C29" s="15"/>
      <c r="D29" s="15"/>
      <c r="E29" s="15"/>
      <c r="F29" s="15"/>
      <c r="G29" s="15"/>
      <c r="H29" s="15"/>
      <c r="I29" s="15"/>
      <c r="J29" s="15"/>
      <c r="K29" s="16"/>
      <c r="N29" s="11" t="s">
        <v>481</v>
      </c>
      <c r="O29" s="72">
        <f>(F13+G13)/(H13+G22)</f>
        <v>0.25</v>
      </c>
    </row>
    <row r="30" spans="1:15" ht="17" thickBot="1" x14ac:dyDescent="0.25">
      <c r="A30" s="68" t="s">
        <v>139</v>
      </c>
      <c r="B30" s="70"/>
      <c r="C30" s="70"/>
      <c r="D30" s="70"/>
      <c r="E30" s="70"/>
      <c r="F30" s="70"/>
      <c r="G30" s="70"/>
      <c r="H30" s="70"/>
      <c r="I30" s="70"/>
      <c r="J30" s="70"/>
      <c r="K30" s="71"/>
      <c r="O30" s="48"/>
    </row>
    <row r="31" spans="1:15" x14ac:dyDescent="0.2">
      <c r="N31" s="11" t="s">
        <v>245</v>
      </c>
      <c r="O31" s="48"/>
    </row>
    <row r="33" spans="14:17" x14ac:dyDescent="0.2">
      <c r="N33" s="11">
        <f>SUM(F13:G13)</f>
        <v>5</v>
      </c>
      <c r="O33" s="11" t="s">
        <v>482</v>
      </c>
    </row>
    <row r="34" spans="14:17" x14ac:dyDescent="0.2">
      <c r="N34" s="11">
        <f>D22</f>
        <v>15</v>
      </c>
      <c r="O34" s="11" t="s">
        <v>213</v>
      </c>
    </row>
    <row r="35" spans="14:17" x14ac:dyDescent="0.2">
      <c r="N35" s="11">
        <f>N34+I22</f>
        <v>28</v>
      </c>
      <c r="O35" s="11" t="s">
        <v>483</v>
      </c>
    </row>
    <row r="36" spans="14:17" x14ac:dyDescent="0.2">
      <c r="N36" s="11">
        <f>C22-E22-F22</f>
        <v>65</v>
      </c>
      <c r="O36" s="11" t="s">
        <v>484</v>
      </c>
    </row>
    <row r="37" spans="14:17" x14ac:dyDescent="0.2">
      <c r="N37" s="11">
        <f>(N36-J22)*0.5</f>
        <v>31</v>
      </c>
      <c r="O37" s="11" t="s">
        <v>244</v>
      </c>
    </row>
    <row r="38" spans="14:17" x14ac:dyDescent="0.2">
      <c r="N38" s="11">
        <f>J22+(N36-J22)*MIN(N35/N37,1)</f>
        <v>59</v>
      </c>
      <c r="O38" s="11" t="s">
        <v>485</v>
      </c>
    </row>
    <row r="39" spans="14:17" x14ac:dyDescent="0.2">
      <c r="N39" s="11">
        <f>MAX(N38-N35,0)</f>
        <v>31</v>
      </c>
      <c r="O39" s="11" t="s">
        <v>488</v>
      </c>
    </row>
    <row r="41" spans="14:17" x14ac:dyDescent="0.2">
      <c r="N41" s="11" t="s">
        <v>486</v>
      </c>
      <c r="Q41" s="48">
        <f>N36-N38</f>
        <v>6</v>
      </c>
    </row>
    <row r="42" spans="14:17" x14ac:dyDescent="0.2">
      <c r="N42" s="11" t="s">
        <v>487</v>
      </c>
      <c r="Q42" s="58">
        <f>0.2*MAX(N33,N39)</f>
        <v>6.2</v>
      </c>
    </row>
    <row r="44" spans="14:17" x14ac:dyDescent="0.2">
      <c r="N44" s="11" t="s">
        <v>489</v>
      </c>
      <c r="Q44" s="48">
        <f>Q41+Q42</f>
        <v>12.2</v>
      </c>
    </row>
    <row r="46" spans="14:17" x14ac:dyDescent="0.2">
      <c r="N46" s="28" t="s">
        <v>227</v>
      </c>
    </row>
    <row r="48" spans="14:17" x14ac:dyDescent="0.2">
      <c r="N48" s="11" t="s">
        <v>490</v>
      </c>
      <c r="Q48" s="58">
        <f>O14+O25+Q44</f>
        <v>27.4</v>
      </c>
    </row>
    <row r="50" spans="14:19" x14ac:dyDescent="0.2">
      <c r="N50" s="203" t="s">
        <v>246</v>
      </c>
      <c r="O50" s="203"/>
      <c r="P50" s="203"/>
      <c r="Q50" s="203"/>
      <c r="R50" s="203"/>
      <c r="S50" s="203"/>
    </row>
    <row r="51" spans="14:19" x14ac:dyDescent="0.2">
      <c r="N51" s="203"/>
      <c r="O51" s="203"/>
      <c r="P51" s="203"/>
      <c r="Q51" s="203"/>
      <c r="R51" s="203"/>
      <c r="S51" s="203"/>
    </row>
    <row r="52" spans="14:19" ht="17" thickBot="1" x14ac:dyDescent="0.25"/>
    <row r="53" spans="14:19" ht="17" thickBot="1" x14ac:dyDescent="0.25">
      <c r="N53" s="56" t="s">
        <v>247</v>
      </c>
      <c r="O53" s="74"/>
      <c r="P53" s="57">
        <f>G25-Q48*1000</f>
        <v>10600</v>
      </c>
    </row>
  </sheetData>
  <mergeCells count="19">
    <mergeCell ref="N50:S51"/>
    <mergeCell ref="H15:H19"/>
    <mergeCell ref="I15:I19"/>
    <mergeCell ref="J15:J19"/>
    <mergeCell ref="B27:H28"/>
    <mergeCell ref="B15:B19"/>
    <mergeCell ref="C15:C19"/>
    <mergeCell ref="D15:D19"/>
    <mergeCell ref="E15:E19"/>
    <mergeCell ref="F15:F19"/>
    <mergeCell ref="G15:G19"/>
    <mergeCell ref="C5:H5"/>
    <mergeCell ref="B6:B7"/>
    <mergeCell ref="C6:C7"/>
    <mergeCell ref="D6:D7"/>
    <mergeCell ref="E6:E7"/>
    <mergeCell ref="F6:F7"/>
    <mergeCell ref="G6:G7"/>
    <mergeCell ref="H6:H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B607E-38C0-0B4C-B4D7-58AAF11F7784}">
  <dimension ref="A1:S30"/>
  <sheetViews>
    <sheetView zoomScaleNormal="100" workbookViewId="0"/>
  </sheetViews>
  <sheetFormatPr baseColWidth="10" defaultColWidth="10.83203125" defaultRowHeight="16" outlineLevelCol="1" x14ac:dyDescent="0.2"/>
  <cols>
    <col min="1" max="1" width="4.5" style="11" customWidth="1"/>
    <col min="2" max="2" width="10.83203125" style="11"/>
    <col min="3" max="4" width="10.83203125" style="11" customWidth="1"/>
    <col min="5" max="5" width="12" style="11" customWidth="1"/>
    <col min="6" max="7" width="12.5" style="11" customWidth="1"/>
    <col min="8" max="10" width="10.83203125" style="11" customWidth="1"/>
    <col min="11" max="11" width="11" style="11" customWidth="1"/>
    <col min="12" max="15" width="11.33203125" style="11" hidden="1" customWidth="1" outlineLevel="1"/>
    <col min="16" max="17" width="13.5" style="11" hidden="1" customWidth="1" outlineLevel="1"/>
    <col min="18" max="18" width="14.5" style="11" hidden="1" customWidth="1" outlineLevel="1"/>
    <col min="19" max="19" width="10.83203125" style="11" collapsed="1"/>
    <col min="20" max="16384" width="10.83203125" style="11"/>
  </cols>
  <sheetData>
    <row r="1" spans="1:18" ht="19" x14ac:dyDescent="0.25">
      <c r="A1" s="33" t="s">
        <v>248</v>
      </c>
      <c r="B1" s="12"/>
      <c r="C1" s="13"/>
      <c r="D1" s="13"/>
      <c r="E1" s="13"/>
      <c r="F1" s="20"/>
      <c r="G1" s="20"/>
      <c r="H1" s="20"/>
      <c r="I1" s="21"/>
      <c r="K1" s="10" t="s">
        <v>116</v>
      </c>
    </row>
    <row r="2" spans="1:18" ht="17" thickBot="1" x14ac:dyDescent="0.25">
      <c r="A2" s="14"/>
      <c r="B2" s="15"/>
      <c r="C2" s="15"/>
      <c r="D2" s="15"/>
      <c r="E2" s="15"/>
      <c r="F2" s="15"/>
      <c r="G2" s="15"/>
      <c r="H2" s="15"/>
      <c r="I2" s="16"/>
    </row>
    <row r="3" spans="1:18" x14ac:dyDescent="0.2">
      <c r="A3" s="14"/>
      <c r="B3" s="15" t="s">
        <v>249</v>
      </c>
      <c r="C3" s="15"/>
      <c r="D3" s="15"/>
      <c r="E3" s="15"/>
      <c r="F3" s="15"/>
      <c r="G3" s="15"/>
      <c r="H3" s="15"/>
      <c r="I3" s="16"/>
      <c r="P3" s="248" t="s">
        <v>250</v>
      </c>
      <c r="Q3" s="248" t="s">
        <v>251</v>
      </c>
      <c r="R3" s="249" t="s">
        <v>252</v>
      </c>
    </row>
    <row r="4" spans="1:18" x14ac:dyDescent="0.2">
      <c r="A4" s="14"/>
      <c r="B4" s="15"/>
      <c r="C4" s="15"/>
      <c r="D4" s="15"/>
      <c r="E4" s="15"/>
      <c r="F4" s="15"/>
      <c r="G4" s="15"/>
      <c r="H4" s="15"/>
      <c r="I4" s="16"/>
      <c r="L4" s="22" t="s">
        <v>253</v>
      </c>
      <c r="P4" s="248"/>
      <c r="Q4" s="248"/>
      <c r="R4" s="250"/>
    </row>
    <row r="5" spans="1:18" x14ac:dyDescent="0.2">
      <c r="A5" s="14"/>
      <c r="B5" s="46" t="s">
        <v>254</v>
      </c>
      <c r="C5" s="96"/>
      <c r="D5" s="96"/>
      <c r="E5" s="96"/>
      <c r="F5" s="246" t="s">
        <v>250</v>
      </c>
      <c r="G5" s="247"/>
      <c r="H5" s="15"/>
      <c r="I5" s="16"/>
      <c r="L5" s="11" t="s">
        <v>255</v>
      </c>
      <c r="P5" s="11">
        <f t="shared" ref="P5:P10" si="0">F6</f>
        <v>400</v>
      </c>
      <c r="Q5" s="11">
        <v>0</v>
      </c>
      <c r="R5" s="97">
        <f>P5+Q5</f>
        <v>400</v>
      </c>
    </row>
    <row r="6" spans="1:18" x14ac:dyDescent="0.2">
      <c r="A6" s="14"/>
      <c r="B6" s="49" t="s">
        <v>255</v>
      </c>
      <c r="C6" s="15"/>
      <c r="D6" s="15"/>
      <c r="E6" s="15"/>
      <c r="F6" s="228">
        <v>400</v>
      </c>
      <c r="G6" s="231"/>
      <c r="H6" s="15"/>
      <c r="I6" s="16"/>
      <c r="L6" s="11" t="s">
        <v>256</v>
      </c>
      <c r="M6" s="48"/>
      <c r="P6" s="11">
        <f t="shared" si="0"/>
        <v>60</v>
      </c>
      <c r="Q6" s="11">
        <v>0</v>
      </c>
      <c r="R6" s="97">
        <f t="shared" ref="R6:R11" si="1">P6+Q6</f>
        <v>60</v>
      </c>
    </row>
    <row r="7" spans="1:18" x14ac:dyDescent="0.2">
      <c r="A7" s="14"/>
      <c r="B7" s="49" t="s">
        <v>256</v>
      </c>
      <c r="C7" s="15"/>
      <c r="D7" s="15"/>
      <c r="E7" s="15"/>
      <c r="F7" s="228">
        <v>60</v>
      </c>
      <c r="G7" s="231"/>
      <c r="H7" s="15"/>
      <c r="I7" s="16"/>
      <c r="L7" s="11" t="s">
        <v>257</v>
      </c>
      <c r="M7" s="48"/>
      <c r="P7" s="11">
        <f t="shared" si="0"/>
        <v>30</v>
      </c>
      <c r="Q7" s="11">
        <f>-P7</f>
        <v>-30</v>
      </c>
      <c r="R7" s="97">
        <f t="shared" si="1"/>
        <v>0</v>
      </c>
    </row>
    <row r="8" spans="1:18" x14ac:dyDescent="0.2">
      <c r="A8" s="14"/>
      <c r="B8" s="49" t="s">
        <v>258</v>
      </c>
      <c r="C8" s="15"/>
      <c r="D8" s="15"/>
      <c r="E8" s="15"/>
      <c r="F8" s="228">
        <v>30</v>
      </c>
      <c r="G8" s="231"/>
      <c r="H8" s="15"/>
      <c r="I8" s="16"/>
      <c r="L8" s="11" t="s">
        <v>259</v>
      </c>
      <c r="P8" s="11">
        <f t="shared" si="0"/>
        <v>120</v>
      </c>
      <c r="Q8" s="11">
        <v>0</v>
      </c>
      <c r="R8" s="97">
        <f t="shared" si="1"/>
        <v>120</v>
      </c>
    </row>
    <row r="9" spans="1:18" x14ac:dyDescent="0.2">
      <c r="A9" s="14"/>
      <c r="B9" s="49" t="s">
        <v>259</v>
      </c>
      <c r="C9" s="15"/>
      <c r="D9" s="15"/>
      <c r="E9" s="15"/>
      <c r="F9" s="228">
        <v>120</v>
      </c>
      <c r="G9" s="231"/>
      <c r="H9" s="15"/>
      <c r="I9" s="16"/>
      <c r="L9" s="11" t="s">
        <v>260</v>
      </c>
      <c r="P9" s="11">
        <f t="shared" si="0"/>
        <v>10</v>
      </c>
      <c r="Q9" s="11">
        <v>0</v>
      </c>
      <c r="R9" s="97">
        <f t="shared" si="1"/>
        <v>10</v>
      </c>
    </row>
    <row r="10" spans="1:18" x14ac:dyDescent="0.2">
      <c r="A10" s="14"/>
      <c r="B10" s="49" t="s">
        <v>260</v>
      </c>
      <c r="C10" s="15"/>
      <c r="D10" s="15"/>
      <c r="E10" s="15"/>
      <c r="F10" s="228">
        <v>10</v>
      </c>
      <c r="G10" s="231"/>
      <c r="H10" s="15"/>
      <c r="I10" s="16"/>
      <c r="L10" s="11" t="s">
        <v>261</v>
      </c>
      <c r="P10" s="11">
        <f t="shared" si="0"/>
        <v>0</v>
      </c>
      <c r="Q10" s="11">
        <f>Q11-Q7</f>
        <v>85</v>
      </c>
      <c r="R10" s="97">
        <f t="shared" si="1"/>
        <v>85</v>
      </c>
    </row>
    <row r="11" spans="1:18" x14ac:dyDescent="0.2">
      <c r="A11" s="14"/>
      <c r="B11" s="49" t="s">
        <v>261</v>
      </c>
      <c r="C11" s="15"/>
      <c r="D11" s="15"/>
      <c r="E11" s="15"/>
      <c r="F11" s="228">
        <v>0</v>
      </c>
      <c r="G11" s="231"/>
      <c r="H11" s="15"/>
      <c r="I11" s="16"/>
      <c r="L11" s="11" t="s">
        <v>262</v>
      </c>
      <c r="P11" s="11">
        <f>SUM(P5:P10)</f>
        <v>620</v>
      </c>
      <c r="Q11" s="11">
        <f>Q21</f>
        <v>55</v>
      </c>
      <c r="R11" s="97">
        <f t="shared" si="1"/>
        <v>675</v>
      </c>
    </row>
    <row r="12" spans="1:18" x14ac:dyDescent="0.2">
      <c r="A12" s="14"/>
      <c r="B12" s="98" t="s">
        <v>262</v>
      </c>
      <c r="C12" s="15"/>
      <c r="D12" s="15"/>
      <c r="E12" s="15"/>
      <c r="F12" s="251">
        <v>620</v>
      </c>
      <c r="G12" s="252"/>
      <c r="H12" s="15"/>
      <c r="I12" s="16"/>
      <c r="R12" s="97"/>
    </row>
    <row r="13" spans="1:18" x14ac:dyDescent="0.2">
      <c r="A13" s="14"/>
      <c r="B13" s="46" t="s">
        <v>263</v>
      </c>
      <c r="C13" s="96"/>
      <c r="D13" s="96"/>
      <c r="E13" s="96"/>
      <c r="F13" s="246" t="s">
        <v>250</v>
      </c>
      <c r="G13" s="247"/>
      <c r="H13" s="15"/>
      <c r="I13" s="16"/>
      <c r="L13" s="30" t="s">
        <v>264</v>
      </c>
      <c r="R13" s="97"/>
    </row>
    <row r="14" spans="1:18" x14ac:dyDescent="0.2">
      <c r="A14" s="14"/>
      <c r="B14" s="49" t="s">
        <v>265</v>
      </c>
      <c r="C14" s="15"/>
      <c r="D14" s="15"/>
      <c r="E14" s="15"/>
      <c r="F14" s="235">
        <v>250</v>
      </c>
      <c r="G14" s="230"/>
      <c r="H14" s="15"/>
      <c r="I14" s="16"/>
      <c r="L14" s="11" t="s">
        <v>265</v>
      </c>
      <c r="P14" s="11">
        <f t="shared" ref="P14:P20" si="2">F14</f>
        <v>250</v>
      </c>
      <c r="Q14" s="11">
        <f>F25</f>
        <v>135</v>
      </c>
      <c r="R14" s="97">
        <f>P14+Q14</f>
        <v>385</v>
      </c>
    </row>
    <row r="15" spans="1:18" x14ac:dyDescent="0.2">
      <c r="A15" s="14"/>
      <c r="B15" s="49" t="s">
        <v>266</v>
      </c>
      <c r="C15" s="15"/>
      <c r="D15" s="15"/>
      <c r="E15" s="15"/>
      <c r="F15" s="228">
        <v>50</v>
      </c>
      <c r="G15" s="231"/>
      <c r="H15" s="15"/>
      <c r="I15" s="16"/>
      <c r="L15" s="11" t="s">
        <v>266</v>
      </c>
      <c r="P15" s="11">
        <f t="shared" si="2"/>
        <v>50</v>
      </c>
      <c r="Q15" s="11">
        <f>F26</f>
        <v>20</v>
      </c>
      <c r="R15" s="97">
        <f t="shared" ref="R15:R21" si="3">P15+Q15</f>
        <v>70</v>
      </c>
    </row>
    <row r="16" spans="1:18" x14ac:dyDescent="0.2">
      <c r="A16" s="14"/>
      <c r="B16" s="49" t="s">
        <v>267</v>
      </c>
      <c r="C16" s="15"/>
      <c r="D16" s="15"/>
      <c r="E16" s="15"/>
      <c r="F16" s="228">
        <v>5</v>
      </c>
      <c r="G16" s="231"/>
      <c r="H16" s="15"/>
      <c r="I16" s="16"/>
      <c r="L16" s="11" t="s">
        <v>267</v>
      </c>
      <c r="P16" s="11">
        <f t="shared" si="2"/>
        <v>5</v>
      </c>
      <c r="Q16" s="11">
        <v>0</v>
      </c>
      <c r="R16" s="97">
        <f t="shared" si="3"/>
        <v>5</v>
      </c>
    </row>
    <row r="17" spans="1:18" x14ac:dyDescent="0.2">
      <c r="A17" s="14"/>
      <c r="B17" s="49" t="s">
        <v>268</v>
      </c>
      <c r="C17" s="15"/>
      <c r="D17" s="15"/>
      <c r="E17" s="15"/>
      <c r="F17" s="228">
        <v>30</v>
      </c>
      <c r="G17" s="231"/>
      <c r="H17" s="15"/>
      <c r="I17" s="16"/>
      <c r="L17" s="11" t="s">
        <v>268</v>
      </c>
      <c r="P17" s="11">
        <f t="shared" si="2"/>
        <v>30</v>
      </c>
      <c r="Q17" s="11">
        <v>0</v>
      </c>
      <c r="R17" s="97">
        <f t="shared" si="3"/>
        <v>30</v>
      </c>
    </row>
    <row r="18" spans="1:18" x14ac:dyDescent="0.2">
      <c r="A18" s="14"/>
      <c r="B18" s="49" t="s">
        <v>269</v>
      </c>
      <c r="C18" s="15"/>
      <c r="D18" s="15"/>
      <c r="E18" s="15"/>
      <c r="F18" s="228">
        <v>20</v>
      </c>
      <c r="G18" s="231"/>
      <c r="H18" s="15"/>
      <c r="I18" s="16"/>
      <c r="L18" s="11" t="s">
        <v>269</v>
      </c>
      <c r="P18" s="11">
        <f t="shared" si="2"/>
        <v>20</v>
      </c>
      <c r="Q18" s="11">
        <f>-P18</f>
        <v>-20</v>
      </c>
      <c r="R18" s="97">
        <f t="shared" si="3"/>
        <v>0</v>
      </c>
    </row>
    <row r="19" spans="1:18" x14ac:dyDescent="0.2">
      <c r="A19" s="14"/>
      <c r="B19" s="49" t="s">
        <v>270</v>
      </c>
      <c r="C19" s="15"/>
      <c r="D19" s="15"/>
      <c r="E19" s="15"/>
      <c r="F19" s="228">
        <v>60</v>
      </c>
      <c r="G19" s="231"/>
      <c r="H19" s="15"/>
      <c r="I19" s="16"/>
      <c r="L19" s="11" t="s">
        <v>270</v>
      </c>
      <c r="P19" s="11">
        <f t="shared" si="2"/>
        <v>60</v>
      </c>
      <c r="Q19" s="11">
        <f>-P19</f>
        <v>-60</v>
      </c>
      <c r="R19" s="97">
        <f t="shared" si="3"/>
        <v>0</v>
      </c>
    </row>
    <row r="20" spans="1:18" x14ac:dyDescent="0.2">
      <c r="A20" s="14"/>
      <c r="B20" s="49" t="s">
        <v>271</v>
      </c>
      <c r="C20" s="15"/>
      <c r="D20" s="15"/>
      <c r="E20" s="15"/>
      <c r="F20" s="228">
        <v>20</v>
      </c>
      <c r="G20" s="231"/>
      <c r="H20" s="15"/>
      <c r="I20" s="16"/>
      <c r="L20" s="11" t="s">
        <v>271</v>
      </c>
      <c r="P20" s="11">
        <f t="shared" si="2"/>
        <v>20</v>
      </c>
      <c r="Q20" s="11">
        <f>-P20</f>
        <v>-20</v>
      </c>
      <c r="R20" s="97">
        <f t="shared" si="3"/>
        <v>0</v>
      </c>
    </row>
    <row r="21" spans="1:18" x14ac:dyDescent="0.2">
      <c r="A21" s="14"/>
      <c r="B21" s="98" t="s">
        <v>272</v>
      </c>
      <c r="C21" s="15"/>
      <c r="D21" s="15"/>
      <c r="E21" s="15"/>
      <c r="F21" s="251">
        <v>435</v>
      </c>
      <c r="G21" s="252"/>
      <c r="H21" s="15"/>
      <c r="I21" s="16"/>
      <c r="L21" s="11" t="s">
        <v>272</v>
      </c>
      <c r="P21" s="11">
        <f>SUM(P14:P20)</f>
        <v>435</v>
      </c>
      <c r="Q21" s="11">
        <f>SUM(Q14:Q20)</f>
        <v>55</v>
      </c>
      <c r="R21" s="97">
        <f t="shared" si="3"/>
        <v>490</v>
      </c>
    </row>
    <row r="22" spans="1:18" x14ac:dyDescent="0.2">
      <c r="A22" s="14"/>
      <c r="B22" s="46" t="s">
        <v>273</v>
      </c>
      <c r="C22" s="96"/>
      <c r="D22" s="96"/>
      <c r="E22" s="96"/>
      <c r="F22" s="246">
        <v>185</v>
      </c>
      <c r="G22" s="247"/>
      <c r="H22" s="15"/>
      <c r="I22" s="16"/>
      <c r="R22" s="97"/>
    </row>
    <row r="23" spans="1:18" x14ac:dyDescent="0.2">
      <c r="A23" s="14"/>
      <c r="B23" s="99" t="s">
        <v>274</v>
      </c>
      <c r="C23" s="53"/>
      <c r="D23" s="53"/>
      <c r="E23" s="53"/>
      <c r="F23" s="253">
        <v>620</v>
      </c>
      <c r="G23" s="254"/>
      <c r="H23" s="15"/>
      <c r="I23" s="16"/>
      <c r="L23" s="30" t="s">
        <v>275</v>
      </c>
      <c r="N23" s="88"/>
      <c r="P23" s="11">
        <f>P11-P21</f>
        <v>185</v>
      </c>
      <c r="Q23" s="11">
        <f t="shared" ref="Q23:R23" si="4">Q11-Q21</f>
        <v>0</v>
      </c>
      <c r="R23" s="97">
        <f t="shared" si="4"/>
        <v>185</v>
      </c>
    </row>
    <row r="24" spans="1:18" ht="17" thickBot="1" x14ac:dyDescent="0.25">
      <c r="A24" s="14"/>
      <c r="B24" s="15"/>
      <c r="C24" s="15"/>
      <c r="D24" s="15"/>
      <c r="E24" s="15"/>
      <c r="F24" s="15"/>
      <c r="G24" s="15"/>
      <c r="H24" s="15"/>
      <c r="I24" s="16"/>
      <c r="L24" s="30" t="s">
        <v>276</v>
      </c>
      <c r="P24" s="11">
        <f>P21+P23</f>
        <v>620</v>
      </c>
      <c r="Q24" s="11">
        <f t="shared" ref="Q24:R24" si="5">Q21+Q23</f>
        <v>55</v>
      </c>
      <c r="R24" s="100">
        <f t="shared" si="5"/>
        <v>675</v>
      </c>
    </row>
    <row r="25" spans="1:18" x14ac:dyDescent="0.2">
      <c r="A25" s="14"/>
      <c r="B25" s="32" t="s">
        <v>277</v>
      </c>
      <c r="C25" s="15"/>
      <c r="D25" s="15"/>
      <c r="E25" s="15"/>
      <c r="F25" s="18">
        <v>135</v>
      </c>
      <c r="G25" s="15"/>
      <c r="H25" s="15"/>
      <c r="I25" s="16"/>
      <c r="R25" s="30"/>
    </row>
    <row r="26" spans="1:18" x14ac:dyDescent="0.2">
      <c r="A26" s="14"/>
      <c r="B26" s="32" t="s">
        <v>278</v>
      </c>
      <c r="C26" s="15"/>
      <c r="D26" s="15"/>
      <c r="E26" s="15"/>
      <c r="F26" s="18">
        <v>20</v>
      </c>
      <c r="G26" s="15"/>
      <c r="H26" s="15"/>
      <c r="I26" s="16"/>
    </row>
    <row r="27" spans="1:18" x14ac:dyDescent="0.2">
      <c r="A27" s="14"/>
      <c r="B27" s="15"/>
      <c r="C27" s="15"/>
      <c r="D27" s="15"/>
      <c r="E27" s="15"/>
      <c r="F27" s="15"/>
      <c r="G27" s="15"/>
      <c r="H27" s="15"/>
      <c r="I27" s="16"/>
    </row>
    <row r="28" spans="1:18" x14ac:dyDescent="0.2">
      <c r="A28" s="14"/>
      <c r="B28" s="15" t="s">
        <v>392</v>
      </c>
      <c r="C28" s="15"/>
      <c r="D28" s="15"/>
      <c r="E28" s="15"/>
      <c r="F28" s="15"/>
      <c r="G28" s="15"/>
      <c r="H28" s="15"/>
      <c r="I28" s="16"/>
    </row>
    <row r="29" spans="1:18" ht="17" thickBot="1" x14ac:dyDescent="0.25">
      <c r="A29" s="14"/>
      <c r="B29" s="15"/>
      <c r="C29" s="15"/>
      <c r="D29" s="15"/>
      <c r="E29" s="15"/>
      <c r="F29" s="15"/>
      <c r="G29" s="15"/>
      <c r="H29" s="15"/>
      <c r="I29" s="16"/>
    </row>
    <row r="30" spans="1:18" ht="17" thickBot="1" x14ac:dyDescent="0.25">
      <c r="A30" s="68" t="s">
        <v>139</v>
      </c>
      <c r="B30" s="70"/>
      <c r="C30" s="70"/>
      <c r="D30" s="70"/>
      <c r="E30" s="70"/>
      <c r="F30" s="70"/>
      <c r="G30" s="70"/>
      <c r="H30" s="70"/>
      <c r="I30" s="71"/>
    </row>
  </sheetData>
  <mergeCells count="22">
    <mergeCell ref="F20:G20"/>
    <mergeCell ref="F21:G21"/>
    <mergeCell ref="F22:G22"/>
    <mergeCell ref="F23:G23"/>
    <mergeCell ref="F14:G14"/>
    <mergeCell ref="F15:G15"/>
    <mergeCell ref="F16:G16"/>
    <mergeCell ref="F17:G17"/>
    <mergeCell ref="F18:G18"/>
    <mergeCell ref="F19:G19"/>
    <mergeCell ref="F13:G13"/>
    <mergeCell ref="P3:P4"/>
    <mergeCell ref="Q3:Q4"/>
    <mergeCell ref="R3:R4"/>
    <mergeCell ref="F5:G5"/>
    <mergeCell ref="F6:G6"/>
    <mergeCell ref="F7:G7"/>
    <mergeCell ref="F8:G8"/>
    <mergeCell ref="F9:G9"/>
    <mergeCell ref="F10:G10"/>
    <mergeCell ref="F11:G11"/>
    <mergeCell ref="F12:G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6E0B1-F4DF-AB4A-8B28-AF8591F910D8}">
  <dimension ref="A1:T213"/>
  <sheetViews>
    <sheetView zoomScaleNormal="100" workbookViewId="0"/>
  </sheetViews>
  <sheetFormatPr baseColWidth="10" defaultColWidth="10.83203125" defaultRowHeight="16" outlineLevelCol="1" x14ac:dyDescent="0.2"/>
  <cols>
    <col min="1" max="1" width="4.5" style="11" customWidth="1"/>
    <col min="2" max="2" width="10.83203125" style="11"/>
    <col min="3" max="4" width="10.83203125" style="11" customWidth="1"/>
    <col min="5" max="7" width="10.83203125" style="11"/>
    <col min="8" max="9" width="10.83203125" style="11" customWidth="1"/>
    <col min="10" max="11" width="10.83203125" style="11"/>
    <col min="12" max="12" width="12" style="11" bestFit="1" customWidth="1"/>
    <col min="13" max="19" width="10.83203125" style="11" hidden="1" customWidth="1" outlineLevel="1"/>
    <col min="20" max="20" width="10.83203125" style="11" collapsed="1"/>
    <col min="21" max="16384" width="10.83203125" style="11"/>
  </cols>
  <sheetData>
    <row r="1" spans="1:19" ht="19" x14ac:dyDescent="0.25">
      <c r="A1" s="33" t="s">
        <v>24</v>
      </c>
      <c r="B1" s="12"/>
      <c r="C1" s="13"/>
      <c r="D1" s="13"/>
      <c r="E1" s="13"/>
      <c r="F1" s="20"/>
      <c r="G1" s="20"/>
      <c r="H1" s="20"/>
      <c r="I1" s="20"/>
      <c r="J1" s="21"/>
      <c r="L1" s="10" t="s">
        <v>13</v>
      </c>
    </row>
    <row r="2" spans="1:19" ht="19" x14ac:dyDescent="0.25">
      <c r="A2" s="14"/>
      <c r="B2" s="15"/>
      <c r="C2" s="15"/>
      <c r="D2" s="15"/>
      <c r="E2" s="15"/>
      <c r="F2" s="15"/>
      <c r="G2" s="15"/>
      <c r="H2" s="15"/>
      <c r="I2" s="15"/>
      <c r="J2" s="16"/>
      <c r="L2" s="39"/>
    </row>
    <row r="3" spans="1:19" x14ac:dyDescent="0.2">
      <c r="A3" s="14"/>
      <c r="B3" s="17" t="s">
        <v>7</v>
      </c>
      <c r="C3" s="15"/>
      <c r="D3" s="15"/>
      <c r="E3" s="15"/>
      <c r="F3" s="15"/>
      <c r="G3" s="15"/>
      <c r="H3" s="15"/>
      <c r="I3" s="15"/>
      <c r="J3" s="16"/>
      <c r="M3" s="22" t="s">
        <v>7</v>
      </c>
    </row>
    <row r="4" spans="1:19" x14ac:dyDescent="0.2">
      <c r="A4" s="14"/>
      <c r="B4" s="15"/>
      <c r="C4" s="15"/>
      <c r="D4" s="15"/>
      <c r="E4" s="15"/>
      <c r="F4" s="15"/>
      <c r="G4" s="15"/>
      <c r="H4" s="15"/>
      <c r="I4" s="15"/>
      <c r="J4" s="16"/>
      <c r="M4" s="19"/>
    </row>
    <row r="5" spans="1:19" x14ac:dyDescent="0.2">
      <c r="A5" s="14"/>
      <c r="B5" s="36" t="s">
        <v>25</v>
      </c>
      <c r="C5" s="15"/>
      <c r="D5" s="15"/>
      <c r="E5" s="15"/>
      <c r="F5" s="15"/>
      <c r="G5" s="15"/>
      <c r="H5" s="15"/>
      <c r="I5" s="15"/>
      <c r="J5" s="16"/>
      <c r="M5" s="19" t="s">
        <v>26</v>
      </c>
    </row>
    <row r="6" spans="1:19" x14ac:dyDescent="0.2">
      <c r="A6" s="14"/>
      <c r="B6" s="15"/>
      <c r="C6" s="15"/>
      <c r="D6" s="15"/>
      <c r="E6" s="15"/>
      <c r="F6" s="15"/>
      <c r="G6" s="15"/>
      <c r="H6" s="15"/>
      <c r="I6" s="15"/>
      <c r="J6" s="16"/>
      <c r="M6" s="19"/>
    </row>
    <row r="7" spans="1:19" x14ac:dyDescent="0.2">
      <c r="A7" s="14"/>
      <c r="B7" s="17" t="s">
        <v>8</v>
      </c>
      <c r="C7" s="15"/>
      <c r="D7" s="15"/>
      <c r="E7" s="15"/>
      <c r="F7" s="15"/>
      <c r="G7" s="15"/>
      <c r="H7" s="15"/>
      <c r="I7" s="15"/>
      <c r="J7" s="16"/>
      <c r="M7" s="255" t="s">
        <v>27</v>
      </c>
      <c r="N7" s="255"/>
      <c r="O7" s="255"/>
      <c r="P7" s="255"/>
      <c r="Q7" s="255"/>
      <c r="R7" s="255"/>
      <c r="S7" s="255"/>
    </row>
    <row r="8" spans="1:19" x14ac:dyDescent="0.2">
      <c r="A8" s="14"/>
      <c r="B8" s="15"/>
      <c r="C8" s="15"/>
      <c r="D8" s="15"/>
      <c r="E8" s="15"/>
      <c r="F8" s="15"/>
      <c r="G8" s="15"/>
      <c r="H8" s="15"/>
      <c r="I8" s="15"/>
      <c r="J8" s="16"/>
      <c r="M8" s="255"/>
      <c r="N8" s="255"/>
      <c r="O8" s="255"/>
      <c r="P8" s="255"/>
      <c r="Q8" s="255"/>
      <c r="R8" s="255"/>
      <c r="S8" s="255"/>
    </row>
    <row r="9" spans="1:19" ht="15.75" customHeight="1" x14ac:dyDescent="0.2">
      <c r="A9" s="14"/>
      <c r="B9" s="258" t="s">
        <v>28</v>
      </c>
      <c r="C9" s="258"/>
      <c r="D9" s="258"/>
      <c r="E9" s="258"/>
      <c r="F9" s="258"/>
      <c r="G9" s="258"/>
      <c r="H9" s="258"/>
      <c r="I9" s="258"/>
      <c r="J9" s="41"/>
      <c r="M9" s="255" t="s">
        <v>29</v>
      </c>
      <c r="N9" s="255"/>
      <c r="O9" s="255"/>
      <c r="P9" s="255"/>
      <c r="Q9" s="255"/>
      <c r="R9" s="255"/>
      <c r="S9" s="255"/>
    </row>
    <row r="10" spans="1:19" x14ac:dyDescent="0.2">
      <c r="A10" s="14"/>
      <c r="B10" s="258"/>
      <c r="C10" s="258"/>
      <c r="D10" s="258"/>
      <c r="E10" s="258"/>
      <c r="F10" s="258"/>
      <c r="G10" s="258"/>
      <c r="H10" s="258"/>
      <c r="I10" s="258"/>
      <c r="J10" s="41"/>
      <c r="M10" s="255"/>
      <c r="N10" s="255"/>
      <c r="O10" s="255"/>
      <c r="P10" s="255"/>
      <c r="Q10" s="255"/>
      <c r="R10" s="255"/>
      <c r="S10" s="255"/>
    </row>
    <row r="11" spans="1:19" x14ac:dyDescent="0.2">
      <c r="A11" s="14"/>
      <c r="B11" s="258"/>
      <c r="C11" s="258"/>
      <c r="D11" s="258"/>
      <c r="E11" s="258"/>
      <c r="F11" s="258"/>
      <c r="G11" s="258"/>
      <c r="H11" s="258"/>
      <c r="I11" s="258"/>
      <c r="J11" s="41"/>
      <c r="M11" s="255" t="s">
        <v>30</v>
      </c>
      <c r="N11" s="255"/>
      <c r="O11" s="255"/>
      <c r="P11" s="255"/>
      <c r="Q11" s="255"/>
      <c r="R11" s="255"/>
      <c r="S11" s="255"/>
    </row>
    <row r="12" spans="1:19" x14ac:dyDescent="0.2">
      <c r="A12" s="14"/>
      <c r="B12" s="258"/>
      <c r="C12" s="258"/>
      <c r="D12" s="258"/>
      <c r="E12" s="258"/>
      <c r="F12" s="258"/>
      <c r="G12" s="258"/>
      <c r="H12" s="258"/>
      <c r="I12" s="258"/>
      <c r="J12" s="41"/>
      <c r="M12" s="255"/>
      <c r="N12" s="255"/>
      <c r="O12" s="255"/>
      <c r="P12" s="255"/>
      <c r="Q12" s="255"/>
      <c r="R12" s="255"/>
      <c r="S12" s="255"/>
    </row>
    <row r="13" spans="1:19" x14ac:dyDescent="0.2">
      <c r="A13" s="14"/>
      <c r="B13" s="42"/>
      <c r="C13" s="42"/>
      <c r="D13" s="42"/>
      <c r="E13" s="42"/>
      <c r="F13" s="42"/>
      <c r="G13" s="42"/>
      <c r="H13" s="42"/>
      <c r="I13" s="40"/>
      <c r="J13" s="41"/>
      <c r="M13" s="255"/>
      <c r="N13" s="255"/>
      <c r="O13" s="255"/>
      <c r="P13" s="255"/>
      <c r="Q13" s="255"/>
      <c r="R13" s="255"/>
      <c r="S13" s="255"/>
    </row>
    <row r="14" spans="1:19" x14ac:dyDescent="0.2">
      <c r="A14" s="14"/>
      <c r="B14" s="17" t="s">
        <v>14</v>
      </c>
      <c r="C14" s="15"/>
      <c r="D14" s="15"/>
      <c r="E14" s="15"/>
      <c r="F14" s="15"/>
      <c r="G14" s="15"/>
      <c r="H14" s="15"/>
      <c r="I14" s="15"/>
      <c r="J14" s="16"/>
    </row>
    <row r="15" spans="1:19" x14ac:dyDescent="0.2">
      <c r="A15" s="14"/>
      <c r="B15" s="15"/>
      <c r="C15" s="15"/>
      <c r="D15" s="15"/>
      <c r="E15" s="15"/>
      <c r="F15" s="15"/>
      <c r="G15" s="15"/>
      <c r="H15" s="15"/>
      <c r="I15" s="15"/>
      <c r="J15" s="16"/>
      <c r="M15" s="30" t="s">
        <v>31</v>
      </c>
    </row>
    <row r="16" spans="1:19" ht="15.75" customHeight="1" x14ac:dyDescent="0.2">
      <c r="A16" s="14"/>
      <c r="B16" s="258" t="s">
        <v>32</v>
      </c>
      <c r="C16" s="258"/>
      <c r="D16" s="258"/>
      <c r="E16" s="258"/>
      <c r="F16" s="258"/>
      <c r="G16" s="258"/>
      <c r="H16" s="258"/>
      <c r="I16" s="258"/>
      <c r="J16" s="41"/>
    </row>
    <row r="17" spans="1:19" x14ac:dyDescent="0.2">
      <c r="A17" s="14"/>
      <c r="B17" s="258"/>
      <c r="C17" s="258"/>
      <c r="D17" s="258"/>
      <c r="E17" s="258"/>
      <c r="F17" s="258"/>
      <c r="G17" s="258"/>
      <c r="H17" s="258"/>
      <c r="I17" s="258"/>
      <c r="J17" s="41"/>
      <c r="M17" s="257" t="s">
        <v>33</v>
      </c>
      <c r="N17" s="257"/>
      <c r="O17" s="257"/>
      <c r="P17" s="257"/>
      <c r="Q17" s="257"/>
      <c r="R17" s="257"/>
      <c r="S17" s="257"/>
    </row>
    <row r="18" spans="1:19" x14ac:dyDescent="0.2">
      <c r="A18" s="14"/>
      <c r="B18" s="258"/>
      <c r="C18" s="258"/>
      <c r="D18" s="258"/>
      <c r="E18" s="258"/>
      <c r="F18" s="258"/>
      <c r="G18" s="258"/>
      <c r="H18" s="258"/>
      <c r="I18" s="258"/>
      <c r="J18" s="41"/>
      <c r="M18" s="257"/>
      <c r="N18" s="257"/>
      <c r="O18" s="257"/>
      <c r="P18" s="257"/>
      <c r="Q18" s="257"/>
      <c r="R18" s="257"/>
      <c r="S18" s="257"/>
    </row>
    <row r="19" spans="1:19" x14ac:dyDescent="0.2">
      <c r="A19" s="14"/>
      <c r="B19" s="15"/>
      <c r="C19" s="15"/>
      <c r="D19" s="15"/>
      <c r="E19" s="15"/>
      <c r="F19" s="15"/>
      <c r="G19" s="15"/>
      <c r="H19" s="15"/>
      <c r="I19" s="15"/>
      <c r="J19" s="16"/>
      <c r="M19" s="257"/>
      <c r="N19" s="257"/>
      <c r="O19" s="257"/>
      <c r="P19" s="257"/>
      <c r="Q19" s="257"/>
      <c r="R19" s="257"/>
      <c r="S19" s="257"/>
    </row>
    <row r="20" spans="1:19" x14ac:dyDescent="0.2">
      <c r="A20" s="14"/>
      <c r="B20" s="15"/>
      <c r="C20" s="37" t="s">
        <v>34</v>
      </c>
      <c r="D20" s="15"/>
      <c r="E20" s="15"/>
      <c r="F20" s="15"/>
      <c r="G20" s="15"/>
      <c r="H20" s="15"/>
      <c r="I20" s="15"/>
      <c r="J20" s="16"/>
      <c r="M20" s="257"/>
      <c r="N20" s="257"/>
      <c r="O20" s="257"/>
      <c r="P20" s="257"/>
      <c r="Q20" s="257"/>
      <c r="R20" s="257"/>
      <c r="S20" s="257"/>
    </row>
    <row r="21" spans="1:19" x14ac:dyDescent="0.2">
      <c r="A21" s="14"/>
      <c r="B21" s="15"/>
      <c r="C21" s="37" t="s">
        <v>35</v>
      </c>
      <c r="D21" s="15"/>
      <c r="E21" s="15"/>
      <c r="F21" s="15"/>
      <c r="G21" s="15"/>
      <c r="H21" s="15"/>
      <c r="I21" s="15"/>
      <c r="J21" s="16"/>
      <c r="M21" s="28"/>
    </row>
    <row r="22" spans="1:19" x14ac:dyDescent="0.2">
      <c r="A22" s="14"/>
      <c r="B22" s="15"/>
      <c r="C22" s="15"/>
      <c r="D22" s="15"/>
      <c r="E22" s="15"/>
      <c r="F22" s="15"/>
      <c r="G22" s="15"/>
      <c r="H22" s="15"/>
      <c r="I22" s="15"/>
      <c r="J22" s="16"/>
      <c r="M22" s="30" t="s">
        <v>14</v>
      </c>
    </row>
    <row r="23" spans="1:19" x14ac:dyDescent="0.2">
      <c r="A23" s="14"/>
      <c r="B23" s="15" t="s">
        <v>9</v>
      </c>
      <c r="C23" s="23"/>
      <c r="D23" s="15"/>
      <c r="E23" s="15"/>
      <c r="F23" s="15"/>
      <c r="G23" s="15"/>
      <c r="H23" s="15"/>
      <c r="I23" s="15"/>
      <c r="J23" s="16"/>
      <c r="M23" s="28"/>
    </row>
    <row r="24" spans="1:19" ht="15.75" customHeight="1" x14ac:dyDescent="0.2">
      <c r="A24" s="14"/>
      <c r="B24" s="213" t="s">
        <v>36</v>
      </c>
      <c r="C24" s="213"/>
      <c r="D24" s="213"/>
      <c r="E24" s="213"/>
      <c r="F24" s="213"/>
      <c r="G24" s="213"/>
      <c r="H24" s="213"/>
      <c r="I24" s="213"/>
      <c r="J24" s="31"/>
      <c r="M24" s="24" t="s">
        <v>11</v>
      </c>
    </row>
    <row r="25" spans="1:19" x14ac:dyDescent="0.2">
      <c r="A25" s="14"/>
      <c r="B25" s="213"/>
      <c r="C25" s="213"/>
      <c r="D25" s="213"/>
      <c r="E25" s="213"/>
      <c r="F25" s="213"/>
      <c r="G25" s="213"/>
      <c r="H25" s="213"/>
      <c r="I25" s="213"/>
      <c r="J25" s="31"/>
      <c r="M25" s="28"/>
    </row>
    <row r="26" spans="1:19" x14ac:dyDescent="0.2">
      <c r="A26" s="14"/>
      <c r="B26" s="15"/>
      <c r="C26" s="15"/>
      <c r="D26" s="15"/>
      <c r="E26" s="15"/>
      <c r="F26" s="15"/>
      <c r="G26" s="15"/>
      <c r="H26" s="15"/>
      <c r="I26" s="15"/>
      <c r="J26" s="16"/>
      <c r="M26" s="255" t="s">
        <v>37</v>
      </c>
      <c r="N26" s="255"/>
      <c r="O26" s="255"/>
      <c r="P26" s="255"/>
      <c r="Q26" s="255"/>
      <c r="R26" s="255"/>
      <c r="S26" s="255"/>
    </row>
    <row r="27" spans="1:19" x14ac:dyDescent="0.2">
      <c r="A27" s="14"/>
      <c r="B27" s="15" t="s">
        <v>10</v>
      </c>
      <c r="C27" s="23"/>
      <c r="D27" s="15"/>
      <c r="E27" s="15"/>
      <c r="F27" s="15"/>
      <c r="G27" s="15"/>
      <c r="H27" s="15"/>
      <c r="I27" s="15"/>
      <c r="J27" s="16"/>
      <c r="M27" s="255"/>
      <c r="N27" s="255"/>
      <c r="O27" s="255"/>
      <c r="P27" s="255"/>
      <c r="Q27" s="255"/>
      <c r="R27" s="255"/>
      <c r="S27" s="255"/>
    </row>
    <row r="28" spans="1:19" ht="15.75" customHeight="1" x14ac:dyDescent="0.2">
      <c r="A28" s="14"/>
      <c r="B28" s="213" t="s">
        <v>38</v>
      </c>
      <c r="C28" s="213"/>
      <c r="D28" s="213"/>
      <c r="E28" s="213"/>
      <c r="F28" s="213"/>
      <c r="G28" s="213"/>
      <c r="H28" s="213"/>
      <c r="I28" s="213"/>
      <c r="J28" s="31"/>
    </row>
    <row r="29" spans="1:19" x14ac:dyDescent="0.2">
      <c r="A29" s="14"/>
      <c r="B29" s="213"/>
      <c r="C29" s="213"/>
      <c r="D29" s="213"/>
      <c r="E29" s="213"/>
      <c r="F29" s="213"/>
      <c r="G29" s="213"/>
      <c r="H29" s="213"/>
      <c r="I29" s="213"/>
      <c r="J29" s="31"/>
      <c r="M29" s="24" t="s">
        <v>12</v>
      </c>
    </row>
    <row r="30" spans="1:19" x14ac:dyDescent="0.2">
      <c r="A30" s="14"/>
      <c r="B30" s="213"/>
      <c r="C30" s="213"/>
      <c r="D30" s="213"/>
      <c r="E30" s="213"/>
      <c r="F30" s="213"/>
      <c r="G30" s="213"/>
      <c r="H30" s="213"/>
      <c r="I30" s="213"/>
      <c r="J30" s="31"/>
    </row>
    <row r="31" spans="1:19" ht="15" customHeight="1" x14ac:dyDescent="0.2">
      <c r="A31" s="14"/>
      <c r="B31" s="213"/>
      <c r="C31" s="213"/>
      <c r="D31" s="213"/>
      <c r="E31" s="213"/>
      <c r="F31" s="213"/>
      <c r="G31" s="213"/>
      <c r="H31" s="213"/>
      <c r="I31" s="213"/>
      <c r="J31" s="31"/>
      <c r="M31" s="25" t="s">
        <v>39</v>
      </c>
    </row>
    <row r="32" spans="1:19" ht="15" customHeight="1" x14ac:dyDescent="0.2">
      <c r="A32" s="14"/>
      <c r="B32" s="15"/>
      <c r="C32" s="15"/>
      <c r="D32" s="15"/>
      <c r="E32" s="15"/>
      <c r="F32" s="15"/>
      <c r="G32" s="15"/>
      <c r="H32" s="15"/>
      <c r="I32" s="15"/>
      <c r="J32" s="16"/>
    </row>
    <row r="33" spans="1:19" ht="15" customHeight="1" x14ac:dyDescent="0.2">
      <c r="A33" s="14"/>
      <c r="B33" s="17" t="s">
        <v>15</v>
      </c>
      <c r="C33" s="15"/>
      <c r="D33" s="15"/>
      <c r="E33" s="15"/>
      <c r="F33" s="15"/>
      <c r="G33" s="15"/>
      <c r="H33" s="15"/>
      <c r="I33" s="15"/>
      <c r="J33" s="16"/>
      <c r="M33" s="256" t="s">
        <v>40</v>
      </c>
      <c r="N33" s="256"/>
      <c r="O33" s="256"/>
      <c r="P33" s="256"/>
      <c r="Q33" s="256"/>
      <c r="R33" s="256"/>
      <c r="S33" s="256"/>
    </row>
    <row r="34" spans="1:19" x14ac:dyDescent="0.2">
      <c r="A34" s="14"/>
      <c r="B34" s="15"/>
      <c r="C34" s="15"/>
      <c r="D34" s="15"/>
      <c r="E34" s="15"/>
      <c r="F34" s="15"/>
      <c r="G34" s="15"/>
      <c r="H34" s="15"/>
      <c r="I34" s="15"/>
      <c r="J34" s="16"/>
      <c r="M34" s="256"/>
      <c r="N34" s="256"/>
      <c r="O34" s="256"/>
      <c r="P34" s="256"/>
      <c r="Q34" s="256"/>
      <c r="R34" s="256"/>
      <c r="S34" s="256"/>
    </row>
    <row r="35" spans="1:19" ht="15.75" customHeight="1" x14ac:dyDescent="0.2">
      <c r="A35" s="14"/>
      <c r="B35" s="36" t="s">
        <v>41</v>
      </c>
      <c r="C35" s="15"/>
      <c r="D35" s="15"/>
      <c r="E35" s="15"/>
      <c r="F35" s="15"/>
      <c r="G35" s="15"/>
      <c r="H35" s="15"/>
      <c r="I35" s="15"/>
      <c r="J35" s="16"/>
      <c r="M35" s="256" t="s">
        <v>42</v>
      </c>
      <c r="N35" s="256"/>
      <c r="O35" s="256"/>
      <c r="P35" s="256"/>
      <c r="Q35" s="256"/>
      <c r="R35" s="256"/>
      <c r="S35" s="256"/>
    </row>
    <row r="36" spans="1:19" x14ac:dyDescent="0.2">
      <c r="A36" s="14"/>
      <c r="B36" s="15"/>
      <c r="C36" s="15"/>
      <c r="D36" s="15"/>
      <c r="E36" s="15"/>
      <c r="F36" s="15"/>
      <c r="G36" s="15"/>
      <c r="H36" s="15"/>
      <c r="I36" s="15"/>
      <c r="J36" s="16"/>
      <c r="M36" s="256"/>
      <c r="N36" s="256"/>
      <c r="O36" s="256"/>
      <c r="P36" s="256"/>
      <c r="Q36" s="256"/>
      <c r="R36" s="256"/>
      <c r="S36" s="256"/>
    </row>
    <row r="37" spans="1:19" x14ac:dyDescent="0.2">
      <c r="A37" s="14"/>
      <c r="B37" s="17" t="s">
        <v>18</v>
      </c>
      <c r="C37" s="15"/>
      <c r="D37" s="15"/>
      <c r="E37" s="15"/>
      <c r="F37" s="15"/>
      <c r="G37" s="15"/>
      <c r="H37" s="15"/>
      <c r="I37" s="15"/>
      <c r="J37" s="16"/>
      <c r="M37" s="256"/>
      <c r="N37" s="256"/>
      <c r="O37" s="256"/>
      <c r="P37" s="256"/>
      <c r="Q37" s="256"/>
      <c r="R37" s="256"/>
      <c r="S37" s="256"/>
    </row>
    <row r="38" spans="1:19" x14ac:dyDescent="0.2">
      <c r="A38" s="14"/>
      <c r="B38" s="15"/>
      <c r="C38" s="15"/>
      <c r="D38" s="15"/>
      <c r="E38" s="15"/>
      <c r="F38" s="15"/>
      <c r="G38" s="15"/>
      <c r="H38" s="15"/>
      <c r="I38" s="15"/>
      <c r="J38" s="16"/>
      <c r="M38" s="256"/>
      <c r="N38" s="256"/>
      <c r="O38" s="256"/>
      <c r="P38" s="256"/>
      <c r="Q38" s="256"/>
      <c r="R38" s="256"/>
      <c r="S38" s="256"/>
    </row>
    <row r="39" spans="1:19" x14ac:dyDescent="0.2">
      <c r="A39" s="14"/>
      <c r="B39" s="15" t="s">
        <v>9</v>
      </c>
      <c r="C39" s="15"/>
      <c r="D39" s="15"/>
      <c r="E39" s="15"/>
      <c r="F39" s="15"/>
      <c r="G39" s="15"/>
      <c r="H39" s="15"/>
      <c r="I39" s="15"/>
      <c r="J39" s="16"/>
      <c r="M39" s="256"/>
      <c r="N39" s="256"/>
      <c r="O39" s="256"/>
      <c r="P39" s="256"/>
      <c r="Q39" s="256"/>
      <c r="R39" s="256"/>
      <c r="S39" s="256"/>
    </row>
    <row r="40" spans="1:19" x14ac:dyDescent="0.2">
      <c r="A40" s="14"/>
      <c r="B40" s="36" t="s">
        <v>43</v>
      </c>
      <c r="C40" s="36"/>
      <c r="D40" s="15"/>
      <c r="E40" s="15"/>
      <c r="F40" s="15"/>
      <c r="G40" s="15"/>
      <c r="H40" s="15"/>
      <c r="I40" s="15"/>
      <c r="J40" s="16"/>
      <c r="M40" s="30"/>
    </row>
    <row r="41" spans="1:19" x14ac:dyDescent="0.2">
      <c r="A41" s="14"/>
      <c r="B41" s="18"/>
      <c r="C41" s="15"/>
      <c r="D41" s="15"/>
      <c r="E41" s="15"/>
      <c r="F41" s="15"/>
      <c r="G41" s="15"/>
      <c r="H41" s="15"/>
      <c r="I41" s="15"/>
      <c r="J41" s="16"/>
      <c r="M41" s="30" t="s">
        <v>15</v>
      </c>
    </row>
    <row r="42" spans="1:19" x14ac:dyDescent="0.2">
      <c r="A42" s="14"/>
      <c r="B42" s="15" t="s">
        <v>10</v>
      </c>
      <c r="C42" s="15"/>
      <c r="D42" s="15"/>
      <c r="E42" s="15"/>
      <c r="F42" s="15"/>
      <c r="G42" s="15"/>
      <c r="H42" s="15"/>
      <c r="I42" s="15"/>
      <c r="J42" s="16"/>
      <c r="M42" s="28"/>
    </row>
    <row r="43" spans="1:19" x14ac:dyDescent="0.2">
      <c r="A43" s="14"/>
      <c r="B43" s="36" t="s">
        <v>44</v>
      </c>
      <c r="C43" s="36"/>
      <c r="D43" s="15"/>
      <c r="E43" s="15"/>
      <c r="F43" s="15"/>
      <c r="G43" s="15"/>
      <c r="H43" s="15"/>
      <c r="I43" s="15"/>
      <c r="J43" s="16"/>
      <c r="M43" s="257" t="s">
        <v>45</v>
      </c>
      <c r="N43" s="257"/>
      <c r="O43" s="257"/>
      <c r="P43" s="257"/>
      <c r="Q43" s="257"/>
      <c r="R43" s="257"/>
      <c r="S43" s="257"/>
    </row>
    <row r="44" spans="1:19" x14ac:dyDescent="0.2">
      <c r="A44" s="14"/>
      <c r="B44" s="18"/>
      <c r="C44" s="15"/>
      <c r="D44" s="15"/>
      <c r="E44" s="15"/>
      <c r="F44" s="15"/>
      <c r="G44" s="15"/>
      <c r="H44" s="15"/>
      <c r="I44" s="15"/>
      <c r="J44" s="16"/>
      <c r="M44" s="257"/>
      <c r="N44" s="257"/>
      <c r="O44" s="257"/>
      <c r="P44" s="257"/>
      <c r="Q44" s="257"/>
      <c r="R44" s="257"/>
      <c r="S44" s="257"/>
    </row>
    <row r="45" spans="1:19" x14ac:dyDescent="0.2">
      <c r="A45" s="14"/>
      <c r="B45" s="15" t="s">
        <v>16</v>
      </c>
      <c r="C45" s="15"/>
      <c r="D45" s="15"/>
      <c r="E45" s="15"/>
      <c r="F45" s="15"/>
      <c r="G45" s="15"/>
      <c r="H45" s="15"/>
      <c r="I45" s="15"/>
      <c r="J45" s="16"/>
    </row>
    <row r="46" spans="1:19" x14ac:dyDescent="0.2">
      <c r="A46" s="14"/>
      <c r="B46" s="23" t="s">
        <v>46</v>
      </c>
      <c r="C46" s="23"/>
      <c r="D46" s="15"/>
      <c r="E46" s="15"/>
      <c r="F46" s="15"/>
      <c r="G46" s="15"/>
      <c r="H46" s="15"/>
      <c r="I46" s="15"/>
      <c r="J46" s="16"/>
      <c r="M46" s="30" t="s">
        <v>18</v>
      </c>
    </row>
    <row r="47" spans="1:19" x14ac:dyDescent="0.2">
      <c r="A47" s="14"/>
      <c r="B47" s="15"/>
      <c r="C47" s="15"/>
      <c r="D47" s="15"/>
      <c r="E47" s="15"/>
      <c r="F47" s="15"/>
      <c r="G47" s="15"/>
      <c r="H47" s="15"/>
      <c r="I47" s="15"/>
      <c r="J47" s="16"/>
    </row>
    <row r="48" spans="1:19" x14ac:dyDescent="0.2">
      <c r="A48" s="14"/>
      <c r="B48" s="17" t="s">
        <v>21</v>
      </c>
      <c r="C48" s="15"/>
      <c r="D48" s="15"/>
      <c r="E48" s="15"/>
      <c r="F48" s="15"/>
      <c r="G48" s="15"/>
      <c r="H48" s="15"/>
      <c r="I48" s="15"/>
      <c r="J48" s="16"/>
      <c r="M48" s="24" t="s">
        <v>11</v>
      </c>
    </row>
    <row r="49" spans="1:19" x14ac:dyDescent="0.2">
      <c r="A49" s="14"/>
      <c r="B49" s="15"/>
      <c r="C49" s="15"/>
      <c r="D49" s="15"/>
      <c r="E49" s="15"/>
      <c r="F49" s="15"/>
      <c r="G49" s="15"/>
      <c r="H49" s="15"/>
      <c r="I49" s="15"/>
      <c r="J49" s="16"/>
    </row>
    <row r="50" spans="1:19" x14ac:dyDescent="0.2">
      <c r="A50" s="14"/>
      <c r="B50" s="15" t="s">
        <v>9</v>
      </c>
      <c r="C50" s="15"/>
      <c r="D50" s="15"/>
      <c r="E50" s="15"/>
      <c r="F50" s="15"/>
      <c r="G50" s="15"/>
      <c r="H50" s="15"/>
      <c r="I50" s="15"/>
      <c r="J50" s="16"/>
      <c r="M50" s="255" t="s">
        <v>47</v>
      </c>
      <c r="N50" s="255"/>
      <c r="O50" s="255"/>
      <c r="P50" s="255"/>
      <c r="Q50" s="255"/>
      <c r="R50" s="255"/>
      <c r="S50" s="255"/>
    </row>
    <row r="51" spans="1:19" x14ac:dyDescent="0.2">
      <c r="A51" s="14"/>
      <c r="B51" s="23" t="s">
        <v>48</v>
      </c>
      <c r="C51" s="23"/>
      <c r="D51" s="15"/>
      <c r="E51" s="15"/>
      <c r="F51" s="15"/>
      <c r="G51" s="15"/>
      <c r="H51" s="15"/>
      <c r="I51" s="15"/>
      <c r="J51" s="16"/>
      <c r="M51" s="255"/>
      <c r="N51" s="255"/>
      <c r="O51" s="255"/>
      <c r="P51" s="255"/>
      <c r="Q51" s="255"/>
      <c r="R51" s="255"/>
      <c r="S51" s="255"/>
    </row>
    <row r="52" spans="1:19" x14ac:dyDescent="0.2">
      <c r="A52" s="14"/>
      <c r="B52" s="18"/>
      <c r="C52" s="15"/>
      <c r="D52" s="15"/>
      <c r="E52" s="15"/>
      <c r="F52" s="15"/>
      <c r="G52" s="15"/>
      <c r="H52" s="15"/>
      <c r="I52" s="15"/>
      <c r="J52" s="16"/>
    </row>
    <row r="53" spans="1:19" x14ac:dyDescent="0.2">
      <c r="A53" s="14"/>
      <c r="B53" s="15" t="s">
        <v>10</v>
      </c>
      <c r="C53" s="15"/>
      <c r="D53" s="15"/>
      <c r="E53" s="15"/>
      <c r="F53" s="15"/>
      <c r="G53" s="15"/>
      <c r="H53" s="15"/>
      <c r="I53" s="15"/>
      <c r="J53" s="16"/>
      <c r="M53" s="24" t="s">
        <v>12</v>
      </c>
    </row>
    <row r="54" spans="1:19" x14ac:dyDescent="0.2">
      <c r="A54" s="14"/>
      <c r="B54" s="23" t="s">
        <v>49</v>
      </c>
      <c r="C54" s="23"/>
      <c r="D54" s="15"/>
      <c r="E54" s="15"/>
      <c r="F54" s="15"/>
      <c r="G54" s="15"/>
      <c r="H54" s="15"/>
      <c r="I54" s="15"/>
      <c r="J54" s="16"/>
    </row>
    <row r="55" spans="1:19" x14ac:dyDescent="0.2">
      <c r="A55" s="14"/>
      <c r="B55" s="18"/>
      <c r="C55" s="15"/>
      <c r="D55" s="15"/>
      <c r="E55" s="15"/>
      <c r="F55" s="15"/>
      <c r="G55" s="15"/>
      <c r="H55" s="15"/>
      <c r="I55" s="15"/>
      <c r="J55" s="16"/>
      <c r="M55" s="255" t="s">
        <v>50</v>
      </c>
      <c r="N55" s="255"/>
      <c r="O55" s="255"/>
      <c r="P55" s="255"/>
      <c r="Q55" s="255"/>
      <c r="R55" s="255"/>
      <c r="S55" s="255"/>
    </row>
    <row r="56" spans="1:19" x14ac:dyDescent="0.2">
      <c r="A56" s="14"/>
      <c r="B56" s="15" t="s">
        <v>16</v>
      </c>
      <c r="C56" s="15"/>
      <c r="D56" s="15"/>
      <c r="E56" s="15"/>
      <c r="F56" s="15"/>
      <c r="G56" s="15"/>
      <c r="H56" s="15"/>
      <c r="I56" s="15"/>
      <c r="J56" s="16"/>
      <c r="M56" s="255"/>
      <c r="N56" s="255"/>
      <c r="O56" s="255"/>
      <c r="P56" s="255"/>
      <c r="Q56" s="255"/>
      <c r="R56" s="255"/>
      <c r="S56" s="255"/>
    </row>
    <row r="57" spans="1:19" x14ac:dyDescent="0.2">
      <c r="A57" s="14"/>
      <c r="B57" s="23" t="s">
        <v>51</v>
      </c>
      <c r="C57" s="23"/>
      <c r="D57" s="15"/>
      <c r="E57" s="15"/>
      <c r="F57" s="15"/>
      <c r="G57" s="15"/>
      <c r="H57" s="15"/>
      <c r="I57" s="15"/>
      <c r="J57" s="16"/>
    </row>
    <row r="58" spans="1:19" x14ac:dyDescent="0.2">
      <c r="A58" s="14"/>
      <c r="B58" s="15"/>
      <c r="C58" s="15"/>
      <c r="D58" s="15"/>
      <c r="E58" s="15"/>
      <c r="F58" s="15"/>
      <c r="G58" s="15"/>
      <c r="H58" s="15"/>
      <c r="I58" s="15"/>
      <c r="J58" s="16"/>
      <c r="M58" s="24" t="s">
        <v>17</v>
      </c>
    </row>
    <row r="59" spans="1:19" x14ac:dyDescent="0.2">
      <c r="A59" s="14"/>
      <c r="B59" s="17" t="s">
        <v>22</v>
      </c>
      <c r="C59" s="15"/>
      <c r="D59" s="15"/>
      <c r="E59" s="15"/>
      <c r="F59" s="15"/>
      <c r="G59" s="15"/>
      <c r="H59" s="15"/>
      <c r="I59" s="15"/>
      <c r="J59" s="16"/>
    </row>
    <row r="60" spans="1:19" x14ac:dyDescent="0.2">
      <c r="A60" s="14"/>
      <c r="B60" s="15"/>
      <c r="C60" s="15"/>
      <c r="D60" s="15"/>
      <c r="E60" s="15"/>
      <c r="F60" s="15"/>
      <c r="G60" s="15"/>
      <c r="H60" s="15"/>
      <c r="I60" s="15"/>
      <c r="J60" s="16"/>
      <c r="M60" s="255" t="s">
        <v>52</v>
      </c>
      <c r="N60" s="255"/>
      <c r="O60" s="255"/>
      <c r="P60" s="255"/>
      <c r="Q60" s="255"/>
      <c r="R60" s="255"/>
      <c r="S60" s="255"/>
    </row>
    <row r="61" spans="1:19" x14ac:dyDescent="0.2">
      <c r="A61" s="14"/>
      <c r="B61" s="36" t="s">
        <v>53</v>
      </c>
      <c r="C61" s="15"/>
      <c r="D61" s="15"/>
      <c r="E61" s="15"/>
      <c r="F61" s="15"/>
      <c r="G61" s="15"/>
      <c r="H61" s="15"/>
      <c r="I61" s="15"/>
      <c r="J61" s="16"/>
      <c r="M61" s="255"/>
      <c r="N61" s="255"/>
      <c r="O61" s="255"/>
      <c r="P61" s="255"/>
      <c r="Q61" s="255"/>
      <c r="R61" s="255"/>
      <c r="S61" s="255"/>
    </row>
    <row r="62" spans="1:19" x14ac:dyDescent="0.2">
      <c r="A62" s="14"/>
      <c r="B62" s="15"/>
      <c r="C62" s="15"/>
      <c r="D62" s="15"/>
      <c r="E62" s="15"/>
      <c r="F62" s="15"/>
      <c r="G62" s="15"/>
      <c r="H62" s="15"/>
      <c r="I62" s="15"/>
      <c r="J62" s="16"/>
    </row>
    <row r="63" spans="1:19" x14ac:dyDescent="0.2">
      <c r="A63" s="14"/>
      <c r="B63" s="17" t="s">
        <v>23</v>
      </c>
      <c r="C63" s="15"/>
      <c r="D63" s="15"/>
      <c r="E63" s="15"/>
      <c r="F63" s="15"/>
      <c r="G63" s="15"/>
      <c r="H63" s="15"/>
      <c r="I63" s="15"/>
      <c r="J63" s="16"/>
      <c r="M63" s="30" t="s">
        <v>21</v>
      </c>
    </row>
    <row r="64" spans="1:19" x14ac:dyDescent="0.2">
      <c r="A64" s="14"/>
      <c r="B64" s="15"/>
      <c r="C64" s="15"/>
      <c r="D64" s="15"/>
      <c r="E64" s="15"/>
      <c r="F64" s="15"/>
      <c r="G64" s="15"/>
      <c r="H64" s="15"/>
      <c r="I64" s="15"/>
      <c r="J64" s="16"/>
    </row>
    <row r="65" spans="1:19" x14ac:dyDescent="0.2">
      <c r="A65" s="14"/>
      <c r="B65" s="15" t="s">
        <v>9</v>
      </c>
      <c r="C65" s="23"/>
      <c r="D65" s="15"/>
      <c r="E65" s="15"/>
      <c r="F65" s="15"/>
      <c r="G65" s="15"/>
      <c r="H65" s="15"/>
      <c r="I65" s="15"/>
      <c r="J65" s="16"/>
      <c r="M65" s="24" t="s">
        <v>11</v>
      </c>
    </row>
    <row r="66" spans="1:19" ht="15.75" customHeight="1" x14ac:dyDescent="0.2">
      <c r="A66" s="14"/>
      <c r="B66" s="213" t="s">
        <v>54</v>
      </c>
      <c r="C66" s="213"/>
      <c r="D66" s="213"/>
      <c r="E66" s="213"/>
      <c r="F66" s="213"/>
      <c r="G66" s="213"/>
      <c r="H66" s="213"/>
      <c r="I66" s="213"/>
      <c r="J66" s="31"/>
    </row>
    <row r="67" spans="1:19" x14ac:dyDescent="0.2">
      <c r="A67" s="14"/>
      <c r="B67" s="213"/>
      <c r="C67" s="213"/>
      <c r="D67" s="213"/>
      <c r="E67" s="213"/>
      <c r="F67" s="213"/>
      <c r="G67" s="213"/>
      <c r="H67" s="213"/>
      <c r="I67" s="213"/>
      <c r="J67" s="31"/>
      <c r="M67" s="255" t="s">
        <v>55</v>
      </c>
      <c r="N67" s="255"/>
      <c r="O67" s="255"/>
      <c r="P67" s="255"/>
      <c r="Q67" s="255"/>
      <c r="R67" s="255"/>
      <c r="S67" s="255"/>
    </row>
    <row r="68" spans="1:19" x14ac:dyDescent="0.2">
      <c r="A68" s="14"/>
      <c r="B68" s="15"/>
      <c r="C68" s="15"/>
      <c r="D68" s="15"/>
      <c r="E68" s="15"/>
      <c r="F68" s="15"/>
      <c r="G68" s="15"/>
      <c r="H68" s="15"/>
      <c r="I68" s="15"/>
      <c r="J68" s="16"/>
      <c r="M68" s="255"/>
      <c r="N68" s="255"/>
      <c r="O68" s="255"/>
      <c r="P68" s="255"/>
      <c r="Q68" s="255"/>
      <c r="R68" s="255"/>
      <c r="S68" s="255"/>
    </row>
    <row r="69" spans="1:19" x14ac:dyDescent="0.2">
      <c r="A69" s="14"/>
      <c r="B69" s="15" t="s">
        <v>10</v>
      </c>
      <c r="C69" s="15"/>
      <c r="D69" s="15"/>
      <c r="E69" s="15"/>
      <c r="F69" s="15"/>
      <c r="G69" s="15"/>
      <c r="H69" s="15"/>
      <c r="I69" s="15"/>
      <c r="J69" s="16"/>
    </row>
    <row r="70" spans="1:19" x14ac:dyDescent="0.2">
      <c r="A70" s="14"/>
      <c r="B70" s="23" t="s">
        <v>56</v>
      </c>
      <c r="C70" s="23"/>
      <c r="D70" s="15"/>
      <c r="E70" s="15"/>
      <c r="F70" s="15"/>
      <c r="G70" s="15"/>
      <c r="H70" s="15"/>
      <c r="I70" s="15"/>
      <c r="J70" s="16"/>
      <c r="M70" s="24" t="s">
        <v>12</v>
      </c>
    </row>
    <row r="71" spans="1:19" x14ac:dyDescent="0.2">
      <c r="A71" s="14"/>
      <c r="B71" s="15"/>
      <c r="C71" s="15"/>
      <c r="D71" s="15"/>
      <c r="E71" s="15"/>
      <c r="F71" s="15"/>
      <c r="G71" s="15"/>
      <c r="H71" s="15"/>
      <c r="I71" s="15"/>
      <c r="J71" s="16"/>
    </row>
    <row r="72" spans="1:19" ht="15.75" customHeight="1" x14ac:dyDescent="0.2">
      <c r="A72" s="14"/>
      <c r="B72" s="15" t="s">
        <v>16</v>
      </c>
      <c r="C72" s="15"/>
      <c r="D72" s="15"/>
      <c r="E72" s="15"/>
      <c r="F72" s="15"/>
      <c r="G72" s="15"/>
      <c r="H72" s="15"/>
      <c r="I72" s="15"/>
      <c r="J72" s="16"/>
      <c r="M72" s="255" t="s">
        <v>57</v>
      </c>
      <c r="N72" s="255"/>
      <c r="O72" s="255"/>
      <c r="P72" s="255"/>
      <c r="Q72" s="255"/>
      <c r="R72" s="255"/>
      <c r="S72" s="255"/>
    </row>
    <row r="73" spans="1:19" x14ac:dyDescent="0.2">
      <c r="A73" s="14"/>
      <c r="B73" s="23" t="s">
        <v>58</v>
      </c>
      <c r="C73" s="23"/>
      <c r="D73" s="15"/>
      <c r="E73" s="15"/>
      <c r="F73" s="15"/>
      <c r="G73" s="15"/>
      <c r="H73" s="15"/>
      <c r="I73" s="15"/>
      <c r="J73" s="16"/>
      <c r="M73" s="255"/>
      <c r="N73" s="255"/>
      <c r="O73" s="255"/>
      <c r="P73" s="255"/>
      <c r="Q73" s="255"/>
      <c r="R73" s="255"/>
      <c r="S73" s="255"/>
    </row>
    <row r="74" spans="1:19" x14ac:dyDescent="0.2">
      <c r="A74" s="14"/>
      <c r="B74" s="15"/>
      <c r="C74" s="15"/>
      <c r="D74" s="15"/>
      <c r="E74" s="15"/>
      <c r="F74" s="15"/>
      <c r="G74" s="15"/>
      <c r="H74" s="15"/>
      <c r="I74" s="15"/>
      <c r="J74" s="16"/>
      <c r="M74" s="255"/>
      <c r="N74" s="255"/>
      <c r="O74" s="255"/>
      <c r="P74" s="255"/>
      <c r="Q74" s="255"/>
      <c r="R74" s="255"/>
      <c r="S74" s="255"/>
    </row>
    <row r="75" spans="1:19" x14ac:dyDescent="0.2">
      <c r="A75" s="14"/>
      <c r="B75" s="17" t="s">
        <v>59</v>
      </c>
      <c r="C75" s="15"/>
      <c r="D75" s="15"/>
      <c r="E75" s="15"/>
      <c r="F75" s="15"/>
      <c r="G75" s="15"/>
      <c r="H75" s="15"/>
      <c r="I75" s="15"/>
      <c r="J75" s="16"/>
    </row>
    <row r="76" spans="1:19" x14ac:dyDescent="0.2">
      <c r="A76" s="14"/>
      <c r="B76" s="15"/>
      <c r="C76" s="15"/>
      <c r="D76" s="15"/>
      <c r="E76" s="15"/>
      <c r="F76" s="15"/>
      <c r="G76" s="15"/>
      <c r="H76" s="15"/>
      <c r="I76" s="15"/>
      <c r="J76" s="16"/>
      <c r="M76" s="24" t="s">
        <v>17</v>
      </c>
    </row>
    <row r="77" spans="1:19" ht="15.75" customHeight="1" x14ac:dyDescent="0.2">
      <c r="A77" s="14"/>
      <c r="B77" s="258" t="s">
        <v>60</v>
      </c>
      <c r="C77" s="258"/>
      <c r="D77" s="258"/>
      <c r="E77" s="258"/>
      <c r="F77" s="258"/>
      <c r="G77" s="258"/>
      <c r="H77" s="258"/>
      <c r="I77" s="258"/>
      <c r="J77" s="41"/>
    </row>
    <row r="78" spans="1:19" x14ac:dyDescent="0.2">
      <c r="A78" s="14"/>
      <c r="B78" s="258"/>
      <c r="C78" s="258"/>
      <c r="D78" s="258"/>
      <c r="E78" s="258"/>
      <c r="F78" s="258"/>
      <c r="G78" s="258"/>
      <c r="H78" s="258"/>
      <c r="I78" s="258"/>
      <c r="J78" s="41"/>
      <c r="M78" s="25" t="s">
        <v>61</v>
      </c>
    </row>
    <row r="79" spans="1:19" x14ac:dyDescent="0.2">
      <c r="A79" s="14"/>
      <c r="B79" s="15"/>
      <c r="C79" s="15"/>
      <c r="D79" s="15"/>
      <c r="E79" s="15"/>
      <c r="F79" s="15"/>
      <c r="G79" s="15"/>
      <c r="H79" s="15"/>
      <c r="I79" s="15"/>
      <c r="J79" s="16"/>
    </row>
    <row r="80" spans="1:19" x14ac:dyDescent="0.2">
      <c r="A80" s="14"/>
      <c r="B80" s="17" t="s">
        <v>62</v>
      </c>
      <c r="C80" s="15"/>
      <c r="D80" s="15"/>
      <c r="E80" s="15"/>
      <c r="F80" s="15"/>
      <c r="G80" s="15"/>
      <c r="H80" s="15"/>
      <c r="I80" s="15"/>
      <c r="J80" s="16"/>
      <c r="M80" s="255" t="s">
        <v>63</v>
      </c>
      <c r="N80" s="255"/>
      <c r="O80" s="255"/>
      <c r="P80" s="255"/>
      <c r="Q80" s="255"/>
      <c r="R80" s="255"/>
      <c r="S80" s="255"/>
    </row>
    <row r="81" spans="1:19" x14ac:dyDescent="0.2">
      <c r="A81" s="14"/>
      <c r="B81" s="15"/>
      <c r="C81" s="15"/>
      <c r="D81" s="15"/>
      <c r="E81" s="15"/>
      <c r="F81" s="15"/>
      <c r="G81" s="15"/>
      <c r="H81" s="15"/>
      <c r="I81" s="15"/>
      <c r="J81" s="16"/>
      <c r="M81" s="255"/>
      <c r="N81" s="255"/>
      <c r="O81" s="255"/>
      <c r="P81" s="255"/>
      <c r="Q81" s="255"/>
      <c r="R81" s="255"/>
      <c r="S81" s="255"/>
    </row>
    <row r="82" spans="1:19" x14ac:dyDescent="0.2">
      <c r="A82" s="14"/>
      <c r="B82" s="15" t="s">
        <v>9</v>
      </c>
      <c r="C82" s="23"/>
      <c r="D82" s="15"/>
      <c r="E82" s="15"/>
      <c r="F82" s="15"/>
      <c r="G82" s="15"/>
      <c r="H82" s="15"/>
      <c r="I82" s="15"/>
      <c r="J82" s="16"/>
      <c r="M82" s="255" t="s">
        <v>64</v>
      </c>
      <c r="N82" s="255"/>
      <c r="O82" s="255"/>
      <c r="P82" s="255"/>
      <c r="Q82" s="255"/>
      <c r="R82" s="255"/>
      <c r="S82" s="255"/>
    </row>
    <row r="83" spans="1:19" ht="15.75" customHeight="1" x14ac:dyDescent="0.2">
      <c r="A83" s="14"/>
      <c r="B83" s="213" t="s">
        <v>65</v>
      </c>
      <c r="C83" s="213"/>
      <c r="D83" s="213"/>
      <c r="E83" s="213"/>
      <c r="F83" s="213"/>
      <c r="G83" s="213"/>
      <c r="H83" s="213"/>
      <c r="I83" s="213"/>
      <c r="J83" s="31"/>
      <c r="M83" s="255"/>
      <c r="N83" s="255"/>
      <c r="O83" s="255"/>
      <c r="P83" s="255"/>
      <c r="Q83" s="255"/>
      <c r="R83" s="255"/>
      <c r="S83" s="255"/>
    </row>
    <row r="84" spans="1:19" x14ac:dyDescent="0.2">
      <c r="A84" s="14"/>
      <c r="B84" s="213"/>
      <c r="C84" s="213"/>
      <c r="D84" s="213"/>
      <c r="E84" s="213"/>
      <c r="F84" s="213"/>
      <c r="G84" s="213"/>
      <c r="H84" s="213"/>
      <c r="I84" s="213"/>
      <c r="J84" s="31"/>
    </row>
    <row r="85" spans="1:19" x14ac:dyDescent="0.2">
      <c r="A85" s="14"/>
      <c r="B85" s="213"/>
      <c r="C85" s="213"/>
      <c r="D85" s="213"/>
      <c r="E85" s="213"/>
      <c r="F85" s="213"/>
      <c r="G85" s="213"/>
      <c r="H85" s="213"/>
      <c r="I85" s="213"/>
      <c r="J85" s="31"/>
      <c r="M85" s="30" t="s">
        <v>22</v>
      </c>
    </row>
    <row r="86" spans="1:19" x14ac:dyDescent="0.2">
      <c r="A86" s="14"/>
      <c r="B86" s="213"/>
      <c r="C86" s="213"/>
      <c r="D86" s="213"/>
      <c r="E86" s="213"/>
      <c r="F86" s="213"/>
      <c r="G86" s="213"/>
      <c r="H86" s="213"/>
      <c r="I86" s="213"/>
      <c r="J86" s="31"/>
    </row>
    <row r="87" spans="1:19" x14ac:dyDescent="0.2">
      <c r="A87" s="14"/>
      <c r="B87" s="18"/>
      <c r="C87" s="15"/>
      <c r="D87" s="15"/>
      <c r="E87" s="15"/>
      <c r="F87" s="15"/>
      <c r="G87" s="15"/>
      <c r="H87" s="15"/>
      <c r="I87" s="15"/>
      <c r="J87" s="16"/>
      <c r="M87" s="43" t="s">
        <v>66</v>
      </c>
    </row>
    <row r="88" spans="1:19" x14ac:dyDescent="0.2">
      <c r="A88" s="14"/>
      <c r="B88" s="15" t="s">
        <v>10</v>
      </c>
      <c r="C88" s="15"/>
      <c r="D88" s="15"/>
      <c r="E88" s="15"/>
      <c r="F88" s="15"/>
      <c r="G88" s="15"/>
      <c r="H88" s="15"/>
      <c r="I88" s="15"/>
      <c r="J88" s="16"/>
    </row>
    <row r="89" spans="1:19" x14ac:dyDescent="0.2">
      <c r="A89" s="14"/>
      <c r="B89" s="23" t="s">
        <v>67</v>
      </c>
      <c r="C89" s="23"/>
      <c r="D89" s="15"/>
      <c r="E89" s="15"/>
      <c r="F89" s="15"/>
      <c r="G89" s="15"/>
      <c r="H89" s="15"/>
      <c r="I89" s="15"/>
      <c r="J89" s="16"/>
      <c r="M89" s="30" t="s">
        <v>23</v>
      </c>
    </row>
    <row r="90" spans="1:19" x14ac:dyDescent="0.2">
      <c r="A90" s="14"/>
      <c r="B90" s="18"/>
      <c r="C90" s="15"/>
      <c r="D90" s="15"/>
      <c r="E90" s="15"/>
      <c r="F90" s="15"/>
      <c r="G90" s="15"/>
      <c r="H90" s="15"/>
      <c r="I90" s="15"/>
      <c r="J90" s="16"/>
    </row>
    <row r="91" spans="1:19" x14ac:dyDescent="0.2">
      <c r="A91" s="14"/>
      <c r="B91" s="15" t="s">
        <v>16</v>
      </c>
      <c r="C91" s="23"/>
      <c r="D91" s="15"/>
      <c r="E91" s="15"/>
      <c r="F91" s="15"/>
      <c r="G91" s="15"/>
      <c r="H91" s="15"/>
      <c r="I91" s="15"/>
      <c r="J91" s="16"/>
      <c r="M91" s="24" t="s">
        <v>11</v>
      </c>
    </row>
    <row r="92" spans="1:19" ht="15.75" customHeight="1" x14ac:dyDescent="0.2">
      <c r="A92" s="14"/>
      <c r="B92" s="213" t="s">
        <v>68</v>
      </c>
      <c r="C92" s="213"/>
      <c r="D92" s="213"/>
      <c r="E92" s="213"/>
      <c r="F92" s="213"/>
      <c r="G92" s="213"/>
      <c r="H92" s="213"/>
      <c r="I92" s="213"/>
      <c r="J92" s="31"/>
    </row>
    <row r="93" spans="1:19" x14ac:dyDescent="0.2">
      <c r="A93" s="14"/>
      <c r="B93" s="213"/>
      <c r="C93" s="213"/>
      <c r="D93" s="213"/>
      <c r="E93" s="213"/>
      <c r="F93" s="213"/>
      <c r="G93" s="213"/>
      <c r="H93" s="213"/>
      <c r="I93" s="213"/>
      <c r="J93" s="31"/>
      <c r="M93" s="255" t="s">
        <v>69</v>
      </c>
      <c r="N93" s="255"/>
      <c r="O93" s="255"/>
      <c r="P93" s="255"/>
      <c r="Q93" s="255"/>
      <c r="R93" s="255"/>
      <c r="S93" s="255"/>
    </row>
    <row r="94" spans="1:19" x14ac:dyDescent="0.2">
      <c r="A94" s="14"/>
      <c r="B94" s="18"/>
      <c r="C94" s="15"/>
      <c r="D94" s="15"/>
      <c r="E94" s="15"/>
      <c r="F94" s="15"/>
      <c r="G94" s="15"/>
      <c r="H94" s="15"/>
      <c r="I94" s="15"/>
      <c r="J94" s="16"/>
      <c r="M94" s="255"/>
      <c r="N94" s="255"/>
      <c r="O94" s="255"/>
      <c r="P94" s="255"/>
      <c r="Q94" s="255"/>
      <c r="R94" s="255"/>
      <c r="S94" s="255"/>
    </row>
    <row r="95" spans="1:19" x14ac:dyDescent="0.2">
      <c r="A95" s="14"/>
      <c r="B95" s="15" t="s">
        <v>19</v>
      </c>
      <c r="C95" s="15"/>
      <c r="D95" s="15"/>
      <c r="E95" s="15"/>
      <c r="F95" s="15"/>
      <c r="G95" s="15"/>
      <c r="H95" s="15"/>
      <c r="I95" s="15"/>
      <c r="J95" s="16"/>
      <c r="M95" s="255"/>
      <c r="N95" s="255"/>
      <c r="O95" s="255"/>
      <c r="P95" s="255"/>
      <c r="Q95" s="255"/>
      <c r="R95" s="255"/>
      <c r="S95" s="255"/>
    </row>
    <row r="96" spans="1:19" x14ac:dyDescent="0.2">
      <c r="A96" s="14"/>
      <c r="B96" s="15" t="s">
        <v>70</v>
      </c>
      <c r="C96" s="15"/>
      <c r="D96" s="15"/>
      <c r="E96" s="15"/>
      <c r="F96" s="15"/>
      <c r="G96" s="15"/>
      <c r="H96" s="15"/>
      <c r="I96" s="15"/>
      <c r="J96" s="16"/>
    </row>
    <row r="97" spans="1:19" x14ac:dyDescent="0.2">
      <c r="A97" s="14"/>
      <c r="B97" s="15"/>
      <c r="C97" s="15"/>
      <c r="D97" s="15"/>
      <c r="E97" s="15"/>
      <c r="F97" s="15"/>
      <c r="G97" s="15"/>
      <c r="H97" s="15"/>
      <c r="I97" s="15"/>
      <c r="J97" s="16"/>
      <c r="M97" s="24" t="s">
        <v>12</v>
      </c>
    </row>
    <row r="98" spans="1:19" x14ac:dyDescent="0.2">
      <c r="A98" s="14"/>
      <c r="B98" s="17" t="s">
        <v>71</v>
      </c>
      <c r="C98" s="15"/>
      <c r="D98" s="15"/>
      <c r="E98" s="15"/>
      <c r="F98" s="15"/>
      <c r="G98" s="15"/>
      <c r="H98" s="15"/>
      <c r="I98" s="15"/>
      <c r="J98" s="16"/>
    </row>
    <row r="99" spans="1:19" x14ac:dyDescent="0.2">
      <c r="A99" s="14"/>
      <c r="B99" s="18"/>
      <c r="C99" s="15"/>
      <c r="D99" s="15"/>
      <c r="E99" s="15"/>
      <c r="F99" s="15"/>
      <c r="G99" s="15"/>
      <c r="H99" s="15"/>
      <c r="I99" s="15"/>
      <c r="J99" s="16"/>
      <c r="M99" s="255" t="s">
        <v>72</v>
      </c>
      <c r="N99" s="255"/>
      <c r="O99" s="255"/>
      <c r="P99" s="255"/>
      <c r="Q99" s="255"/>
      <c r="R99" s="255"/>
      <c r="S99" s="255"/>
    </row>
    <row r="100" spans="1:19" x14ac:dyDescent="0.2">
      <c r="A100" s="14"/>
      <c r="B100" s="15" t="s">
        <v>9</v>
      </c>
      <c r="C100" s="15"/>
      <c r="D100" s="15"/>
      <c r="E100" s="15"/>
      <c r="F100" s="15"/>
      <c r="G100" s="15"/>
      <c r="H100" s="15"/>
      <c r="I100" s="15"/>
      <c r="J100" s="16"/>
      <c r="M100" s="255"/>
      <c r="N100" s="255"/>
      <c r="O100" s="255"/>
      <c r="P100" s="255"/>
      <c r="Q100" s="255"/>
      <c r="R100" s="255"/>
      <c r="S100" s="255"/>
    </row>
    <row r="101" spans="1:19" x14ac:dyDescent="0.2">
      <c r="A101" s="14"/>
      <c r="B101" s="23" t="s">
        <v>73</v>
      </c>
      <c r="C101" s="15"/>
      <c r="D101" s="15"/>
      <c r="E101" s="15"/>
      <c r="F101" s="15"/>
      <c r="G101" s="15"/>
      <c r="H101" s="15"/>
      <c r="I101" s="15"/>
      <c r="J101" s="16"/>
      <c r="M101" s="255"/>
      <c r="N101" s="255"/>
      <c r="O101" s="255"/>
      <c r="P101" s="255"/>
      <c r="Q101" s="255"/>
      <c r="R101" s="255"/>
      <c r="S101" s="255"/>
    </row>
    <row r="102" spans="1:19" x14ac:dyDescent="0.2">
      <c r="A102" s="14"/>
      <c r="B102" s="15"/>
      <c r="C102" s="15"/>
      <c r="D102" s="15"/>
      <c r="E102" s="15"/>
      <c r="F102" s="15"/>
      <c r="G102" s="15"/>
      <c r="H102" s="15"/>
      <c r="I102" s="15"/>
      <c r="J102" s="16"/>
      <c r="M102" s="255"/>
      <c r="N102" s="255"/>
      <c r="O102" s="255"/>
      <c r="P102" s="255"/>
      <c r="Q102" s="255"/>
      <c r="R102" s="255"/>
      <c r="S102" s="255"/>
    </row>
    <row r="103" spans="1:19" x14ac:dyDescent="0.2">
      <c r="A103" s="14"/>
      <c r="B103" s="15" t="s">
        <v>10</v>
      </c>
      <c r="C103" s="15"/>
      <c r="D103" s="15"/>
      <c r="E103" s="15"/>
      <c r="F103" s="15"/>
      <c r="G103" s="15"/>
      <c r="H103" s="15"/>
      <c r="I103" s="15"/>
      <c r="J103" s="16"/>
    </row>
    <row r="104" spans="1:19" x14ac:dyDescent="0.2">
      <c r="A104" s="14"/>
      <c r="B104" s="23" t="s">
        <v>74</v>
      </c>
      <c r="C104" s="15"/>
      <c r="D104" s="15"/>
      <c r="E104" s="15"/>
      <c r="F104" s="15"/>
      <c r="G104" s="15"/>
      <c r="H104" s="15"/>
      <c r="I104" s="15"/>
      <c r="J104" s="16"/>
      <c r="M104" s="24" t="s">
        <v>17</v>
      </c>
    </row>
    <row r="105" spans="1:19" x14ac:dyDescent="0.2">
      <c r="A105" s="14"/>
      <c r="B105" s="15"/>
      <c r="C105" s="15"/>
      <c r="D105" s="15"/>
      <c r="E105" s="15"/>
      <c r="F105" s="15"/>
      <c r="G105" s="15"/>
      <c r="H105" s="15"/>
      <c r="I105" s="15"/>
      <c r="J105" s="16"/>
    </row>
    <row r="106" spans="1:19" x14ac:dyDescent="0.2">
      <c r="A106" s="14"/>
      <c r="B106" s="17" t="s">
        <v>75</v>
      </c>
      <c r="C106" s="15"/>
      <c r="D106" s="15"/>
      <c r="E106" s="15"/>
      <c r="F106" s="15"/>
      <c r="G106" s="15"/>
      <c r="H106" s="15"/>
      <c r="I106" s="15"/>
      <c r="J106" s="16"/>
      <c r="M106" s="25" t="s">
        <v>76</v>
      </c>
    </row>
    <row r="107" spans="1:19" x14ac:dyDescent="0.2">
      <c r="A107" s="14"/>
      <c r="B107" s="15"/>
      <c r="C107" s="15"/>
      <c r="D107" s="15"/>
      <c r="E107" s="15"/>
      <c r="F107" s="15"/>
      <c r="G107" s="15"/>
      <c r="H107" s="15"/>
      <c r="I107" s="15"/>
      <c r="J107" s="16"/>
    </row>
    <row r="108" spans="1:19" x14ac:dyDescent="0.2">
      <c r="A108" s="14"/>
      <c r="B108" s="15" t="s">
        <v>9</v>
      </c>
      <c r="C108" s="15"/>
      <c r="D108" s="15"/>
      <c r="E108" s="15"/>
      <c r="F108" s="15"/>
      <c r="G108" s="15"/>
      <c r="H108" s="15"/>
      <c r="I108" s="15"/>
      <c r="J108" s="16"/>
      <c r="M108" s="255" t="s">
        <v>77</v>
      </c>
      <c r="N108" s="255"/>
      <c r="O108" s="255"/>
      <c r="P108" s="255"/>
      <c r="Q108" s="255"/>
      <c r="R108" s="255"/>
      <c r="S108" s="255"/>
    </row>
    <row r="109" spans="1:19" x14ac:dyDescent="0.2">
      <c r="A109" s="14"/>
      <c r="B109" s="23" t="s">
        <v>78</v>
      </c>
      <c r="C109" s="23"/>
      <c r="D109" s="15"/>
      <c r="E109" s="15"/>
      <c r="F109" s="15"/>
      <c r="G109" s="15"/>
      <c r="H109" s="15"/>
      <c r="I109" s="15"/>
      <c r="J109" s="16"/>
      <c r="M109" s="255"/>
      <c r="N109" s="255"/>
      <c r="O109" s="255"/>
      <c r="P109" s="255"/>
      <c r="Q109" s="255"/>
      <c r="R109" s="255"/>
      <c r="S109" s="255"/>
    </row>
    <row r="110" spans="1:19" x14ac:dyDescent="0.2">
      <c r="A110" s="14"/>
      <c r="B110" s="15"/>
      <c r="C110" s="15"/>
      <c r="D110" s="15"/>
      <c r="E110" s="15"/>
      <c r="F110" s="15"/>
      <c r="G110" s="15"/>
      <c r="H110" s="15"/>
      <c r="I110" s="15"/>
      <c r="J110" s="16"/>
      <c r="M110" s="25" t="s">
        <v>79</v>
      </c>
    </row>
    <row r="111" spans="1:19" x14ac:dyDescent="0.2">
      <c r="A111" s="14"/>
      <c r="B111" s="15" t="s">
        <v>10</v>
      </c>
      <c r="C111" s="15"/>
      <c r="D111" s="15"/>
      <c r="E111" s="15"/>
      <c r="F111" s="15"/>
      <c r="G111" s="15"/>
      <c r="H111" s="15"/>
      <c r="I111" s="15"/>
      <c r="J111" s="16"/>
    </row>
    <row r="112" spans="1:19" x14ac:dyDescent="0.2">
      <c r="A112" s="14"/>
      <c r="B112" s="23" t="s">
        <v>80</v>
      </c>
      <c r="C112" s="23"/>
      <c r="D112" s="15"/>
      <c r="E112" s="15"/>
      <c r="F112" s="15"/>
      <c r="G112" s="15"/>
      <c r="H112" s="15"/>
      <c r="I112" s="15"/>
      <c r="J112" s="16"/>
      <c r="M112" s="30" t="s">
        <v>59</v>
      </c>
    </row>
    <row r="113" spans="1:19" x14ac:dyDescent="0.2">
      <c r="A113" s="14"/>
      <c r="B113" s="15"/>
      <c r="C113" s="15"/>
      <c r="D113" s="15"/>
      <c r="E113" s="15"/>
      <c r="F113" s="15"/>
      <c r="G113" s="15"/>
      <c r="H113" s="15"/>
      <c r="I113" s="15"/>
      <c r="J113" s="16"/>
    </row>
    <row r="114" spans="1:19" x14ac:dyDescent="0.2">
      <c r="A114" s="14"/>
      <c r="B114" s="15" t="s">
        <v>16</v>
      </c>
      <c r="C114" s="15"/>
      <c r="D114" s="15"/>
      <c r="E114" s="15"/>
      <c r="F114" s="15"/>
      <c r="G114" s="15"/>
      <c r="H114" s="15"/>
      <c r="I114" s="15"/>
      <c r="J114" s="16"/>
      <c r="M114" s="257" t="s">
        <v>81</v>
      </c>
      <c r="N114" s="257"/>
      <c r="O114" s="257"/>
      <c r="P114" s="257"/>
      <c r="Q114" s="257"/>
      <c r="R114" s="257"/>
      <c r="S114" s="257"/>
    </row>
    <row r="115" spans="1:19" x14ac:dyDescent="0.2">
      <c r="A115" s="14"/>
      <c r="B115" s="15" t="s">
        <v>82</v>
      </c>
      <c r="C115" s="15"/>
      <c r="D115" s="15"/>
      <c r="E115" s="15"/>
      <c r="F115" s="15"/>
      <c r="G115" s="15"/>
      <c r="H115" s="15"/>
      <c r="I115" s="15"/>
      <c r="J115" s="16"/>
      <c r="M115" s="257"/>
      <c r="N115" s="257"/>
      <c r="O115" s="257"/>
      <c r="P115" s="257"/>
      <c r="Q115" s="257"/>
      <c r="R115" s="257"/>
      <c r="S115" s="257"/>
    </row>
    <row r="116" spans="1:19" x14ac:dyDescent="0.2">
      <c r="A116" s="14"/>
      <c r="B116" s="15"/>
      <c r="C116" s="15"/>
      <c r="D116" s="15"/>
      <c r="E116" s="15"/>
      <c r="F116" s="15"/>
      <c r="G116" s="15"/>
      <c r="H116" s="15"/>
      <c r="I116" s="15"/>
      <c r="J116" s="16"/>
    </row>
    <row r="117" spans="1:19" x14ac:dyDescent="0.2">
      <c r="A117" s="14"/>
      <c r="B117" s="17" t="s">
        <v>83</v>
      </c>
      <c r="C117" s="15"/>
      <c r="D117" s="15"/>
      <c r="E117" s="15"/>
      <c r="F117" s="15"/>
      <c r="G117" s="15"/>
      <c r="H117" s="15"/>
      <c r="I117" s="15"/>
      <c r="J117" s="16"/>
      <c r="M117" s="30" t="s">
        <v>62</v>
      </c>
    </row>
    <row r="118" spans="1:19" x14ac:dyDescent="0.2">
      <c r="A118" s="14"/>
      <c r="B118" s="15"/>
      <c r="C118" s="15"/>
      <c r="D118" s="15"/>
      <c r="E118" s="15"/>
      <c r="F118" s="15"/>
      <c r="G118" s="15"/>
      <c r="H118" s="15"/>
      <c r="I118" s="15"/>
      <c r="J118" s="16"/>
    </row>
    <row r="119" spans="1:19" x14ac:dyDescent="0.2">
      <c r="A119" s="14"/>
      <c r="B119" s="15" t="s">
        <v>84</v>
      </c>
      <c r="C119" s="15"/>
      <c r="D119" s="15"/>
      <c r="E119" s="15"/>
      <c r="F119" s="15"/>
      <c r="G119" s="15"/>
      <c r="H119" s="15"/>
      <c r="I119" s="15"/>
      <c r="J119" s="16"/>
      <c r="M119" s="24" t="s">
        <v>11</v>
      </c>
    </row>
    <row r="120" spans="1:19" x14ac:dyDescent="0.2">
      <c r="A120" s="14"/>
      <c r="B120" s="15"/>
      <c r="C120" s="15"/>
      <c r="D120" s="15"/>
      <c r="E120" s="15"/>
      <c r="F120" s="15"/>
      <c r="G120" s="15"/>
      <c r="H120" s="15"/>
      <c r="I120" s="15"/>
      <c r="J120" s="16"/>
    </row>
    <row r="121" spans="1:19" x14ac:dyDescent="0.2">
      <c r="A121" s="14"/>
      <c r="B121" s="17" t="s">
        <v>85</v>
      </c>
      <c r="C121" s="15"/>
      <c r="D121" s="15"/>
      <c r="E121" s="15"/>
      <c r="F121" s="15"/>
      <c r="G121" s="15"/>
      <c r="H121" s="15"/>
      <c r="I121" s="15"/>
      <c r="J121" s="16"/>
      <c r="M121" s="25" t="s">
        <v>86</v>
      </c>
    </row>
    <row r="122" spans="1:19" x14ac:dyDescent="0.2">
      <c r="A122" s="14"/>
      <c r="B122" s="15"/>
      <c r="C122" s="15"/>
      <c r="D122" s="15"/>
      <c r="E122" s="15"/>
      <c r="F122" s="15"/>
      <c r="G122" s="15"/>
      <c r="H122" s="15"/>
      <c r="I122" s="15"/>
      <c r="J122" s="16"/>
    </row>
    <row r="123" spans="1:19" x14ac:dyDescent="0.2">
      <c r="A123" s="14"/>
      <c r="B123" s="213" t="s">
        <v>87</v>
      </c>
      <c r="C123" s="213"/>
      <c r="D123" s="213"/>
      <c r="E123" s="213"/>
      <c r="F123" s="213"/>
      <c r="G123" s="213"/>
      <c r="H123" s="213"/>
      <c r="I123" s="213"/>
      <c r="J123" s="16"/>
      <c r="M123" s="25" t="s">
        <v>88</v>
      </c>
    </row>
    <row r="124" spans="1:19" x14ac:dyDescent="0.2">
      <c r="A124" s="14"/>
      <c r="B124" s="213"/>
      <c r="C124" s="213"/>
      <c r="D124" s="213"/>
      <c r="E124" s="213"/>
      <c r="F124" s="213"/>
      <c r="G124" s="213"/>
      <c r="H124" s="213"/>
      <c r="I124" s="213"/>
      <c r="J124" s="16"/>
      <c r="M124" s="25" t="s">
        <v>89</v>
      </c>
    </row>
    <row r="125" spans="1:19" x14ac:dyDescent="0.2">
      <c r="A125" s="14"/>
      <c r="B125" s="15"/>
      <c r="C125" s="15"/>
      <c r="D125" s="15"/>
      <c r="E125" s="15"/>
      <c r="F125" s="15"/>
      <c r="G125" s="15"/>
      <c r="H125" s="15"/>
      <c r="I125" s="15"/>
      <c r="J125" s="16"/>
    </row>
    <row r="126" spans="1:19" x14ac:dyDescent="0.2">
      <c r="A126" s="14"/>
      <c r="B126" s="17" t="s">
        <v>90</v>
      </c>
      <c r="C126" s="15"/>
      <c r="D126" s="15"/>
      <c r="E126" s="15"/>
      <c r="F126" s="15"/>
      <c r="G126" s="15"/>
      <c r="H126" s="15"/>
      <c r="I126" s="15"/>
      <c r="J126" s="16"/>
      <c r="M126" s="24" t="s">
        <v>12</v>
      </c>
    </row>
    <row r="127" spans="1:19" x14ac:dyDescent="0.2">
      <c r="A127" s="14"/>
      <c r="B127" s="15"/>
      <c r="C127" s="15"/>
      <c r="D127" s="15"/>
      <c r="E127" s="15"/>
      <c r="F127" s="15"/>
      <c r="G127" s="15"/>
      <c r="H127" s="15"/>
      <c r="I127" s="15"/>
      <c r="J127" s="16"/>
    </row>
    <row r="128" spans="1:19" x14ac:dyDescent="0.2">
      <c r="A128" s="14"/>
      <c r="B128" s="15" t="s">
        <v>91</v>
      </c>
      <c r="C128" s="15"/>
      <c r="D128" s="15"/>
      <c r="E128" s="15"/>
      <c r="F128" s="15"/>
      <c r="G128" s="15"/>
      <c r="H128" s="15"/>
      <c r="I128" s="15"/>
      <c r="J128" s="16"/>
      <c r="M128" s="255" t="s">
        <v>92</v>
      </c>
      <c r="N128" s="255"/>
      <c r="O128" s="255"/>
      <c r="P128" s="255"/>
      <c r="Q128" s="255"/>
      <c r="R128" s="255"/>
      <c r="S128" s="255"/>
    </row>
    <row r="129" spans="1:19" ht="17" thickBot="1" x14ac:dyDescent="0.25">
      <c r="A129" s="26"/>
      <c r="B129" s="27"/>
      <c r="C129" s="27"/>
      <c r="D129" s="27"/>
      <c r="E129" s="27"/>
      <c r="F129" s="27"/>
      <c r="G129" s="27"/>
      <c r="H129" s="27"/>
      <c r="I129" s="27"/>
      <c r="J129" s="34"/>
      <c r="M129" s="255"/>
      <c r="N129" s="255"/>
      <c r="O129" s="255"/>
      <c r="P129" s="255"/>
      <c r="Q129" s="255"/>
      <c r="R129" s="255"/>
      <c r="S129" s="255"/>
    </row>
    <row r="131" spans="1:19" x14ac:dyDescent="0.2">
      <c r="M131" s="24" t="s">
        <v>17</v>
      </c>
    </row>
    <row r="133" spans="1:19" x14ac:dyDescent="0.2">
      <c r="M133" s="255" t="s">
        <v>93</v>
      </c>
      <c r="N133" s="255"/>
      <c r="O133" s="255"/>
      <c r="P133" s="255"/>
      <c r="Q133" s="255"/>
      <c r="R133" s="255"/>
      <c r="S133" s="255"/>
    </row>
    <row r="134" spans="1:19" x14ac:dyDescent="0.2">
      <c r="M134" s="255"/>
      <c r="N134" s="255"/>
      <c r="O134" s="255"/>
      <c r="P134" s="255"/>
      <c r="Q134" s="255"/>
      <c r="R134" s="255"/>
      <c r="S134" s="255"/>
    </row>
    <row r="135" spans="1:19" x14ac:dyDescent="0.2">
      <c r="M135" s="255"/>
      <c r="N135" s="255"/>
      <c r="O135" s="255"/>
      <c r="P135" s="255"/>
      <c r="Q135" s="255"/>
      <c r="R135" s="255"/>
      <c r="S135" s="255"/>
    </row>
    <row r="137" spans="1:19" x14ac:dyDescent="0.2">
      <c r="M137" s="256" t="s">
        <v>94</v>
      </c>
      <c r="N137" s="256"/>
      <c r="O137" s="256"/>
      <c r="P137" s="256"/>
      <c r="Q137" s="256"/>
      <c r="R137" s="256"/>
      <c r="S137" s="256"/>
    </row>
    <row r="138" spans="1:19" x14ac:dyDescent="0.2">
      <c r="M138" s="256"/>
      <c r="N138" s="256"/>
      <c r="O138" s="256"/>
      <c r="P138" s="256"/>
      <c r="Q138" s="256"/>
      <c r="R138" s="256"/>
      <c r="S138" s="256"/>
    </row>
    <row r="139" spans="1:19" x14ac:dyDescent="0.2">
      <c r="M139" s="256"/>
      <c r="N139" s="256"/>
      <c r="O139" s="256"/>
      <c r="P139" s="256"/>
      <c r="Q139" s="256"/>
      <c r="R139" s="256"/>
      <c r="S139" s="256"/>
    </row>
    <row r="140" spans="1:19" x14ac:dyDescent="0.2">
      <c r="M140" s="38"/>
      <c r="N140" s="38"/>
      <c r="O140" s="38"/>
      <c r="P140" s="38"/>
      <c r="Q140" s="38"/>
      <c r="R140" s="38"/>
      <c r="S140" s="38"/>
    </row>
    <row r="141" spans="1:19" x14ac:dyDescent="0.2">
      <c r="M141" s="256" t="s">
        <v>95</v>
      </c>
      <c r="N141" s="256"/>
      <c r="O141" s="256"/>
      <c r="P141" s="256"/>
      <c r="Q141" s="256"/>
      <c r="R141" s="256"/>
      <c r="S141" s="256"/>
    </row>
    <row r="142" spans="1:19" x14ac:dyDescent="0.2">
      <c r="M142" s="256"/>
      <c r="N142" s="256"/>
      <c r="O142" s="256"/>
      <c r="P142" s="256"/>
      <c r="Q142" s="256"/>
      <c r="R142" s="256"/>
      <c r="S142" s="256"/>
    </row>
    <row r="143" spans="1:19" x14ac:dyDescent="0.2">
      <c r="M143" s="256"/>
      <c r="N143" s="256"/>
      <c r="O143" s="256"/>
      <c r="P143" s="256"/>
      <c r="Q143" s="256"/>
      <c r="R143" s="256"/>
      <c r="S143" s="256"/>
    </row>
    <row r="144" spans="1:19" x14ac:dyDescent="0.2">
      <c r="M144" s="38"/>
      <c r="N144" s="38"/>
      <c r="O144" s="38"/>
      <c r="P144" s="38"/>
      <c r="Q144" s="38"/>
      <c r="R144" s="38"/>
      <c r="S144" s="38"/>
    </row>
    <row r="145" spans="13:19" x14ac:dyDescent="0.2">
      <c r="M145" s="256" t="s">
        <v>96</v>
      </c>
      <c r="N145" s="256"/>
      <c r="O145" s="256"/>
      <c r="P145" s="256"/>
      <c r="Q145" s="256"/>
      <c r="R145" s="256"/>
      <c r="S145" s="256"/>
    </row>
    <row r="146" spans="13:19" x14ac:dyDescent="0.2">
      <c r="M146" s="256"/>
      <c r="N146" s="256"/>
      <c r="O146" s="256"/>
      <c r="P146" s="256"/>
      <c r="Q146" s="256"/>
      <c r="R146" s="256"/>
      <c r="S146" s="256"/>
    </row>
    <row r="148" spans="13:19" x14ac:dyDescent="0.2">
      <c r="M148" s="24" t="s">
        <v>20</v>
      </c>
    </row>
    <row r="150" spans="13:19" x14ac:dyDescent="0.2">
      <c r="M150" s="203" t="s">
        <v>97</v>
      </c>
      <c r="N150" s="203"/>
      <c r="O150" s="203"/>
      <c r="P150" s="203"/>
      <c r="Q150" s="203"/>
      <c r="R150" s="203"/>
      <c r="S150" s="203"/>
    </row>
    <row r="151" spans="13:19" x14ac:dyDescent="0.2">
      <c r="M151" s="203"/>
      <c r="N151" s="203"/>
      <c r="O151" s="203"/>
      <c r="P151" s="203"/>
      <c r="Q151" s="203"/>
      <c r="R151" s="203"/>
      <c r="S151" s="203"/>
    </row>
    <row r="152" spans="13:19" x14ac:dyDescent="0.2">
      <c r="M152" s="203"/>
      <c r="N152" s="203"/>
      <c r="O152" s="203"/>
      <c r="P152" s="203"/>
      <c r="Q152" s="203"/>
      <c r="R152" s="203"/>
      <c r="S152" s="203"/>
    </row>
    <row r="154" spans="13:19" x14ac:dyDescent="0.2">
      <c r="M154" s="30" t="s">
        <v>71</v>
      </c>
    </row>
    <row r="156" spans="13:19" x14ac:dyDescent="0.2">
      <c r="M156" s="24" t="s">
        <v>11</v>
      </c>
    </row>
    <row r="158" spans="13:19" x14ac:dyDescent="0.2">
      <c r="M158" s="25" t="s">
        <v>98</v>
      </c>
    </row>
    <row r="160" spans="13:19" x14ac:dyDescent="0.2">
      <c r="M160" s="25" t="s">
        <v>99</v>
      </c>
    </row>
    <row r="161" spans="13:19" x14ac:dyDescent="0.2">
      <c r="M161" s="25" t="s">
        <v>100</v>
      </c>
    </row>
    <row r="162" spans="13:19" x14ac:dyDescent="0.2">
      <c r="M162" s="255" t="s">
        <v>101</v>
      </c>
      <c r="N162" s="255"/>
      <c r="O162" s="255"/>
      <c r="P162" s="255"/>
      <c r="Q162" s="255"/>
      <c r="R162" s="255"/>
      <c r="S162" s="255"/>
    </row>
    <row r="163" spans="13:19" x14ac:dyDescent="0.2">
      <c r="M163" s="255"/>
      <c r="N163" s="255"/>
      <c r="O163" s="255"/>
      <c r="P163" s="255"/>
      <c r="Q163" s="255"/>
      <c r="R163" s="255"/>
      <c r="S163" s="255"/>
    </row>
    <row r="165" spans="13:19" x14ac:dyDescent="0.2">
      <c r="M165" s="24" t="s">
        <v>12</v>
      </c>
    </row>
    <row r="167" spans="13:19" x14ac:dyDescent="0.2">
      <c r="M167" s="25" t="s">
        <v>102</v>
      </c>
    </row>
    <row r="169" spans="13:19" x14ac:dyDescent="0.2">
      <c r="M169" s="30" t="s">
        <v>75</v>
      </c>
    </row>
    <row r="171" spans="13:19" x14ac:dyDescent="0.2">
      <c r="M171" s="24" t="s">
        <v>11</v>
      </c>
    </row>
    <row r="173" spans="13:19" x14ac:dyDescent="0.2">
      <c r="M173" s="257" t="s">
        <v>103</v>
      </c>
      <c r="N173" s="257"/>
      <c r="O173" s="257"/>
      <c r="P173" s="257"/>
      <c r="Q173" s="257"/>
      <c r="R173" s="257"/>
      <c r="S173" s="257"/>
    </row>
    <row r="174" spans="13:19" x14ac:dyDescent="0.2">
      <c r="M174" s="257"/>
      <c r="N174" s="257"/>
      <c r="O174" s="257"/>
      <c r="P174" s="257"/>
      <c r="Q174" s="257"/>
      <c r="R174" s="257"/>
      <c r="S174" s="257"/>
    </row>
    <row r="176" spans="13:19" x14ac:dyDescent="0.2">
      <c r="M176" s="24" t="s">
        <v>12</v>
      </c>
    </row>
    <row r="178" spans="13:19" x14ac:dyDescent="0.2">
      <c r="M178" s="25" t="s">
        <v>104</v>
      </c>
    </row>
    <row r="180" spans="13:19" x14ac:dyDescent="0.2">
      <c r="M180" s="255" t="s">
        <v>105</v>
      </c>
      <c r="N180" s="255"/>
      <c r="O180" s="255"/>
      <c r="P180" s="255"/>
      <c r="Q180" s="255"/>
      <c r="R180" s="255"/>
      <c r="S180" s="255"/>
    </row>
    <row r="181" spans="13:19" x14ac:dyDescent="0.2">
      <c r="M181" s="255"/>
      <c r="N181" s="255"/>
      <c r="O181" s="255"/>
      <c r="P181" s="255"/>
      <c r="Q181" s="255"/>
      <c r="R181" s="255"/>
      <c r="S181" s="255"/>
    </row>
    <row r="182" spans="13:19" x14ac:dyDescent="0.2">
      <c r="M182" s="25" t="s">
        <v>106</v>
      </c>
    </row>
    <row r="184" spans="13:19" x14ac:dyDescent="0.2">
      <c r="M184" s="24" t="s">
        <v>17</v>
      </c>
    </row>
    <row r="186" spans="13:19" x14ac:dyDescent="0.2">
      <c r="M186" s="44" t="s">
        <v>107</v>
      </c>
      <c r="N186" s="44" t="s">
        <v>108</v>
      </c>
    </row>
    <row r="187" spans="13:19" x14ac:dyDescent="0.2">
      <c r="M187" s="44">
        <v>1</v>
      </c>
      <c r="N187" s="45">
        <v>0</v>
      </c>
    </row>
    <row r="188" spans="13:19" x14ac:dyDescent="0.2">
      <c r="M188" s="44">
        <v>2</v>
      </c>
      <c r="N188" s="45">
        <v>0.1</v>
      </c>
    </row>
    <row r="189" spans="13:19" x14ac:dyDescent="0.2">
      <c r="M189" s="44">
        <v>3</v>
      </c>
      <c r="N189" s="45">
        <v>0.2</v>
      </c>
    </row>
    <row r="190" spans="13:19" x14ac:dyDescent="0.2">
      <c r="M190" s="44">
        <v>4</v>
      </c>
      <c r="N190" s="45">
        <v>0.5</v>
      </c>
    </row>
    <row r="191" spans="13:19" x14ac:dyDescent="0.2">
      <c r="M191" s="44">
        <v>5</v>
      </c>
      <c r="N191" s="45">
        <v>0.75</v>
      </c>
    </row>
    <row r="192" spans="13:19" x14ac:dyDescent="0.2">
      <c r="M192" s="44">
        <v>6</v>
      </c>
      <c r="N192" s="45">
        <v>1</v>
      </c>
    </row>
    <row r="194" spans="13:19" x14ac:dyDescent="0.2">
      <c r="M194" s="30" t="s">
        <v>83</v>
      </c>
    </row>
    <row r="196" spans="13:19" x14ac:dyDescent="0.2">
      <c r="M196" s="11" t="s">
        <v>109</v>
      </c>
    </row>
    <row r="197" spans="13:19" x14ac:dyDescent="0.2">
      <c r="M197" s="203" t="s">
        <v>110</v>
      </c>
      <c r="N197" s="203"/>
      <c r="O197" s="203"/>
      <c r="P197" s="203"/>
      <c r="Q197" s="203"/>
      <c r="R197" s="203"/>
      <c r="S197" s="203"/>
    </row>
    <row r="198" spans="13:19" x14ac:dyDescent="0.2">
      <c r="M198" s="203"/>
      <c r="N198" s="203"/>
      <c r="O198" s="203"/>
      <c r="P198" s="203"/>
      <c r="Q198" s="203"/>
      <c r="R198" s="203"/>
      <c r="S198" s="203"/>
    </row>
    <row r="200" spans="13:19" x14ac:dyDescent="0.2">
      <c r="M200" s="30" t="s">
        <v>85</v>
      </c>
    </row>
    <row r="202" spans="13:19" x14ac:dyDescent="0.2">
      <c r="M202" s="203" t="s">
        <v>111</v>
      </c>
      <c r="N202" s="203"/>
      <c r="O202" s="203"/>
      <c r="P202" s="203"/>
      <c r="Q202" s="203"/>
      <c r="R202" s="203"/>
      <c r="S202" s="203"/>
    </row>
    <row r="203" spans="13:19" x14ac:dyDescent="0.2">
      <c r="M203" s="203"/>
      <c r="N203" s="203"/>
      <c r="O203" s="203"/>
      <c r="P203" s="203"/>
      <c r="Q203" s="203"/>
      <c r="R203" s="203"/>
      <c r="S203" s="203"/>
    </row>
    <row r="205" spans="13:19" x14ac:dyDescent="0.2">
      <c r="M205" s="30" t="s">
        <v>90</v>
      </c>
    </row>
    <row r="207" spans="13:19" x14ac:dyDescent="0.2">
      <c r="M207" s="203" t="s">
        <v>112</v>
      </c>
      <c r="N207" s="203"/>
      <c r="O207" s="203"/>
      <c r="P207" s="203"/>
      <c r="Q207" s="203"/>
      <c r="R207" s="203"/>
      <c r="S207" s="203"/>
    </row>
    <row r="208" spans="13:19" x14ac:dyDescent="0.2">
      <c r="M208" s="203"/>
      <c r="N208" s="203"/>
      <c r="O208" s="203"/>
      <c r="P208" s="203"/>
      <c r="Q208" s="203"/>
      <c r="R208" s="203"/>
      <c r="S208" s="203"/>
    </row>
    <row r="210" spans="13:19" x14ac:dyDescent="0.2">
      <c r="M210" s="11" t="s">
        <v>113</v>
      </c>
    </row>
    <row r="212" spans="13:19" x14ac:dyDescent="0.2">
      <c r="M212" s="203" t="s">
        <v>114</v>
      </c>
      <c r="N212" s="203"/>
      <c r="O212" s="203"/>
      <c r="P212" s="203"/>
      <c r="Q212" s="203"/>
      <c r="R212" s="203"/>
      <c r="S212" s="203"/>
    </row>
    <row r="213" spans="13:19" x14ac:dyDescent="0.2">
      <c r="M213" s="203"/>
      <c r="N213" s="203"/>
      <c r="O213" s="203"/>
      <c r="P213" s="203"/>
      <c r="Q213" s="203"/>
      <c r="R213" s="203"/>
      <c r="S213" s="203"/>
    </row>
  </sheetData>
  <mergeCells count="41">
    <mergeCell ref="M145:S146"/>
    <mergeCell ref="M150:S152"/>
    <mergeCell ref="M162:S163"/>
    <mergeCell ref="M212:S213"/>
    <mergeCell ref="M173:S174"/>
    <mergeCell ref="M180:S181"/>
    <mergeCell ref="M197:S198"/>
    <mergeCell ref="M202:S203"/>
    <mergeCell ref="M207:S208"/>
    <mergeCell ref="B123:I124"/>
    <mergeCell ref="M128:S129"/>
    <mergeCell ref="M133:S135"/>
    <mergeCell ref="M137:S139"/>
    <mergeCell ref="M141:S143"/>
    <mergeCell ref="B83:I86"/>
    <mergeCell ref="B92:I93"/>
    <mergeCell ref="M93:S95"/>
    <mergeCell ref="M108:S109"/>
    <mergeCell ref="M114:S115"/>
    <mergeCell ref="M7:S8"/>
    <mergeCell ref="B9:I12"/>
    <mergeCell ref="M9:S10"/>
    <mergeCell ref="M11:S13"/>
    <mergeCell ref="B16:I18"/>
    <mergeCell ref="M17:S20"/>
    <mergeCell ref="M72:S74"/>
    <mergeCell ref="M99:S102"/>
    <mergeCell ref="B24:I25"/>
    <mergeCell ref="M26:S27"/>
    <mergeCell ref="M55:S56"/>
    <mergeCell ref="M60:S61"/>
    <mergeCell ref="B66:I67"/>
    <mergeCell ref="M67:S68"/>
    <mergeCell ref="B28:I31"/>
    <mergeCell ref="M33:S34"/>
    <mergeCell ref="M35:S39"/>
    <mergeCell ref="M43:S44"/>
    <mergeCell ref="M50:S51"/>
    <mergeCell ref="B77:I78"/>
    <mergeCell ref="M80:S81"/>
    <mergeCell ref="M82:S8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3C106-3F85-4749-BE58-2717718486BE}">
  <dimension ref="A1:T39"/>
  <sheetViews>
    <sheetView workbookViewId="0"/>
  </sheetViews>
  <sheetFormatPr baseColWidth="10" defaultColWidth="11" defaultRowHeight="16" outlineLevelCol="1" x14ac:dyDescent="0.2"/>
  <cols>
    <col min="1" max="1" width="4" style="11" customWidth="1"/>
    <col min="2" max="2" width="11.5" customWidth="1"/>
    <col min="3" max="3" width="11.1640625" customWidth="1"/>
    <col min="8" max="8" width="14.1640625" customWidth="1"/>
    <col min="9" max="9" width="11.6640625" customWidth="1"/>
    <col min="12" max="12" width="14.33203125" hidden="1" customWidth="1" outlineLevel="1"/>
    <col min="13" max="13" width="13.33203125" hidden="1" customWidth="1" outlineLevel="1"/>
    <col min="14" max="17" width="10.83203125" hidden="1" customWidth="1" outlineLevel="1"/>
    <col min="18" max="18" width="11" collapsed="1"/>
  </cols>
  <sheetData>
    <row r="1" spans="1:20" x14ac:dyDescent="0.2">
      <c r="A1" s="161"/>
      <c r="B1" s="162" t="s">
        <v>279</v>
      </c>
      <c r="C1" s="163" t="s">
        <v>439</v>
      </c>
      <c r="D1" s="163" t="s">
        <v>281</v>
      </c>
      <c r="E1" s="163" t="s">
        <v>363</v>
      </c>
      <c r="F1" s="164"/>
      <c r="G1" s="164"/>
      <c r="H1" s="164"/>
      <c r="I1" s="164"/>
      <c r="J1" s="165"/>
      <c r="K1" s="10" t="s">
        <v>116</v>
      </c>
      <c r="L1" s="10" t="s">
        <v>11</v>
      </c>
    </row>
    <row r="2" spans="1:20" x14ac:dyDescent="0.2">
      <c r="A2" s="166"/>
      <c r="B2" s="167" t="s">
        <v>283</v>
      </c>
      <c r="C2" s="168">
        <v>4.25</v>
      </c>
      <c r="D2" s="169"/>
      <c r="E2" s="169"/>
      <c r="F2" s="169"/>
      <c r="G2" s="169"/>
      <c r="H2" s="169"/>
      <c r="I2" s="169"/>
      <c r="J2" s="170"/>
    </row>
    <row r="3" spans="1:20" x14ac:dyDescent="0.2">
      <c r="A3" s="166"/>
      <c r="B3" s="169"/>
      <c r="C3" s="169"/>
      <c r="D3" s="169"/>
      <c r="E3" s="169"/>
      <c r="F3" s="169"/>
      <c r="G3" s="169"/>
      <c r="H3" s="169"/>
      <c r="I3" s="169"/>
      <c r="J3" s="170"/>
      <c r="L3" s="133" t="s">
        <v>220</v>
      </c>
      <c r="M3" s="110"/>
      <c r="T3" s="11"/>
    </row>
    <row r="4" spans="1:20" x14ac:dyDescent="0.2">
      <c r="A4" s="166"/>
      <c r="B4" s="169"/>
      <c r="C4" s="169" t="s">
        <v>440</v>
      </c>
      <c r="D4" s="169"/>
      <c r="E4" s="169"/>
      <c r="F4" s="169"/>
      <c r="G4" s="169"/>
      <c r="H4" s="169"/>
      <c r="I4" s="169"/>
      <c r="J4" s="170"/>
      <c r="M4" s="110"/>
      <c r="T4" s="11"/>
    </row>
    <row r="5" spans="1:20" x14ac:dyDescent="0.2">
      <c r="A5" s="166"/>
      <c r="B5" s="169"/>
      <c r="C5" s="169" t="s">
        <v>441</v>
      </c>
      <c r="D5" s="169"/>
      <c r="E5" s="169"/>
      <c r="F5" s="169"/>
      <c r="G5" s="169"/>
      <c r="H5" s="169"/>
      <c r="I5" s="169"/>
      <c r="J5" s="170"/>
      <c r="L5" s="48">
        <f>H12</f>
        <v>700000</v>
      </c>
      <c r="M5" s="11" t="s">
        <v>199</v>
      </c>
      <c r="O5" s="11"/>
      <c r="T5" s="11"/>
    </row>
    <row r="6" spans="1:20" x14ac:dyDescent="0.2">
      <c r="A6" s="166"/>
      <c r="B6" s="169"/>
      <c r="C6" s="169"/>
      <c r="D6" s="169"/>
      <c r="E6" s="169"/>
      <c r="F6" s="169"/>
      <c r="G6" s="169"/>
      <c r="H6" s="169"/>
      <c r="I6" s="169"/>
      <c r="J6" s="170"/>
      <c r="L6" s="48">
        <f>H16+H18+H19+H20</f>
        <v>405000</v>
      </c>
      <c r="M6" s="11" t="s">
        <v>472</v>
      </c>
      <c r="O6" s="11"/>
      <c r="T6" s="48"/>
    </row>
    <row r="7" spans="1:20" ht="17" x14ac:dyDescent="0.2">
      <c r="A7" s="166"/>
      <c r="B7" s="169"/>
      <c r="C7" s="171"/>
      <c r="D7" s="260"/>
      <c r="E7" s="261"/>
      <c r="F7" s="261"/>
      <c r="G7" s="262"/>
      <c r="H7" s="172" t="s">
        <v>401</v>
      </c>
      <c r="I7" s="172" t="s">
        <v>442</v>
      </c>
      <c r="J7" s="170"/>
      <c r="L7" s="48">
        <f>MAX(L5-L6,0)</f>
        <v>295000</v>
      </c>
      <c r="M7" s="48" t="s">
        <v>473</v>
      </c>
      <c r="O7" s="11"/>
      <c r="T7" s="11"/>
    </row>
    <row r="8" spans="1:20" ht="17" x14ac:dyDescent="0.2">
      <c r="A8" s="166"/>
      <c r="B8" s="169"/>
      <c r="C8" s="173" t="s">
        <v>443</v>
      </c>
      <c r="D8" s="263" t="s">
        <v>444</v>
      </c>
      <c r="E8" s="264"/>
      <c r="F8" s="264"/>
      <c r="G8" s="265"/>
      <c r="H8" s="173" t="s">
        <v>220</v>
      </c>
      <c r="I8" s="173" t="s">
        <v>230</v>
      </c>
      <c r="J8" s="170"/>
      <c r="L8" s="48"/>
      <c r="M8" s="48"/>
      <c r="O8" s="11"/>
      <c r="T8" s="11"/>
    </row>
    <row r="9" spans="1:20" x14ac:dyDescent="0.2">
      <c r="A9" s="166"/>
      <c r="B9" s="169"/>
      <c r="C9" s="172">
        <v>1</v>
      </c>
      <c r="D9" s="266" t="s">
        <v>445</v>
      </c>
      <c r="E9" s="267"/>
      <c r="F9" s="267"/>
      <c r="G9" s="268"/>
      <c r="H9" s="174">
        <v>400000</v>
      </c>
      <c r="I9" s="174">
        <v>650000</v>
      </c>
      <c r="J9" s="170"/>
      <c r="L9" s="48">
        <f>H21</f>
        <v>300000</v>
      </c>
      <c r="M9" s="11" t="s">
        <v>125</v>
      </c>
      <c r="O9" s="11"/>
      <c r="T9" s="11"/>
    </row>
    <row r="10" spans="1:20" x14ac:dyDescent="0.2">
      <c r="A10" s="166"/>
      <c r="B10" s="169"/>
      <c r="C10" s="175"/>
      <c r="D10" s="269" t="s">
        <v>446</v>
      </c>
      <c r="E10" s="258"/>
      <c r="F10" s="258"/>
      <c r="G10" s="270"/>
      <c r="H10" s="176"/>
      <c r="I10" s="176"/>
      <c r="J10" s="170"/>
      <c r="L10" s="48">
        <f>H14</f>
        <v>250000</v>
      </c>
      <c r="M10" s="11" t="s">
        <v>126</v>
      </c>
      <c r="O10" s="11"/>
    </row>
    <row r="11" spans="1:20" x14ac:dyDescent="0.2">
      <c r="A11" s="166"/>
      <c r="B11" s="169"/>
      <c r="C11" s="177"/>
      <c r="D11" s="271" t="s">
        <v>447</v>
      </c>
      <c r="E11" s="272"/>
      <c r="F11" s="272"/>
      <c r="G11" s="273"/>
      <c r="H11" s="178"/>
      <c r="I11" s="178"/>
      <c r="J11" s="170"/>
      <c r="L11" s="11"/>
      <c r="M11" s="11"/>
      <c r="N11" s="11"/>
      <c r="O11" s="11"/>
    </row>
    <row r="12" spans="1:20" x14ac:dyDescent="0.2">
      <c r="A12" s="166"/>
      <c r="B12" s="169"/>
      <c r="C12" s="179">
        <v>2</v>
      </c>
      <c r="D12" s="266" t="s">
        <v>144</v>
      </c>
      <c r="E12" s="267"/>
      <c r="F12" s="267"/>
      <c r="G12" s="268"/>
      <c r="H12" s="180">
        <v>700000</v>
      </c>
      <c r="I12" s="180">
        <v>750000</v>
      </c>
      <c r="J12" s="170"/>
      <c r="L12" s="160" t="s">
        <v>299</v>
      </c>
      <c r="M12" s="48">
        <f>L7+0.2*(L9+L10)</f>
        <v>405000</v>
      </c>
      <c r="N12" s="11"/>
      <c r="O12" s="11"/>
    </row>
    <row r="13" spans="1:20" x14ac:dyDescent="0.2">
      <c r="A13" s="166"/>
      <c r="B13" s="181"/>
      <c r="C13" s="178"/>
      <c r="D13" s="271" t="s">
        <v>448</v>
      </c>
      <c r="E13" s="272"/>
      <c r="F13" s="272"/>
      <c r="G13" s="273"/>
      <c r="H13" s="173"/>
      <c r="I13" s="173"/>
      <c r="J13" s="170"/>
    </row>
    <row r="14" spans="1:20" ht="15.75" customHeight="1" x14ac:dyDescent="0.2">
      <c r="A14" s="166"/>
      <c r="B14" s="181"/>
      <c r="C14" s="179">
        <v>3</v>
      </c>
      <c r="D14" s="266" t="s">
        <v>449</v>
      </c>
      <c r="E14" s="267"/>
      <c r="F14" s="267"/>
      <c r="G14" s="268"/>
      <c r="H14" s="180">
        <v>250000</v>
      </c>
      <c r="I14" s="180">
        <v>60000</v>
      </c>
      <c r="J14" s="170"/>
      <c r="L14" s="133" t="s">
        <v>230</v>
      </c>
    </row>
    <row r="15" spans="1:20" ht="15.75" customHeight="1" x14ac:dyDescent="0.2">
      <c r="A15" s="166"/>
      <c r="B15" s="181"/>
      <c r="C15" s="178"/>
      <c r="D15" s="271" t="s">
        <v>451</v>
      </c>
      <c r="E15" s="272"/>
      <c r="F15" s="272"/>
      <c r="G15" s="273"/>
      <c r="H15" s="173"/>
      <c r="I15" s="173"/>
      <c r="J15" s="170"/>
      <c r="S15" s="11"/>
    </row>
    <row r="16" spans="1:20" ht="15.75" customHeight="1" x14ac:dyDescent="0.2">
      <c r="A16" s="166"/>
      <c r="B16" s="181"/>
      <c r="C16" s="179">
        <v>4</v>
      </c>
      <c r="D16" s="266" t="s">
        <v>452</v>
      </c>
      <c r="E16" s="267"/>
      <c r="F16" s="267"/>
      <c r="G16" s="268"/>
      <c r="H16" s="180">
        <v>50000</v>
      </c>
      <c r="I16" s="180">
        <v>100000</v>
      </c>
      <c r="J16" s="170"/>
      <c r="L16" s="136" t="s">
        <v>289</v>
      </c>
      <c r="M16" s="155">
        <f>I21/(I9+I26)</f>
        <v>0.21014492753623187</v>
      </c>
      <c r="N16" s="136" t="s">
        <v>450</v>
      </c>
      <c r="S16" s="11"/>
    </row>
    <row r="17" spans="1:19" ht="15.75" customHeight="1" x14ac:dyDescent="0.2">
      <c r="A17" s="166"/>
      <c r="B17" s="181"/>
      <c r="C17" s="178"/>
      <c r="D17" s="271" t="s">
        <v>453</v>
      </c>
      <c r="E17" s="272"/>
      <c r="F17" s="272"/>
      <c r="G17" s="273"/>
      <c r="H17" s="173"/>
      <c r="I17" s="173"/>
      <c r="J17" s="170"/>
      <c r="S17" s="48"/>
    </row>
    <row r="18" spans="1:19" x14ac:dyDescent="0.2">
      <c r="A18" s="166"/>
      <c r="B18" s="181"/>
      <c r="C18" s="182">
        <v>5</v>
      </c>
      <c r="D18" s="259" t="s">
        <v>132</v>
      </c>
      <c r="E18" s="259"/>
      <c r="F18" s="259"/>
      <c r="G18" s="259"/>
      <c r="H18" s="183">
        <v>200000</v>
      </c>
      <c r="I18" s="183">
        <v>400000</v>
      </c>
      <c r="J18" s="170"/>
      <c r="L18" s="48">
        <f>I12</f>
        <v>750000</v>
      </c>
      <c r="M18" s="11" t="s">
        <v>199</v>
      </c>
      <c r="O18" s="11"/>
      <c r="S18" s="11"/>
    </row>
    <row r="19" spans="1:19" x14ac:dyDescent="0.2">
      <c r="A19" s="166"/>
      <c r="B19" s="181"/>
      <c r="C19" s="182">
        <v>6</v>
      </c>
      <c r="D19" s="259" t="s">
        <v>133</v>
      </c>
      <c r="E19" s="259"/>
      <c r="F19" s="259"/>
      <c r="G19" s="259"/>
      <c r="H19" s="183">
        <v>150000</v>
      </c>
      <c r="I19" s="183">
        <v>30000</v>
      </c>
      <c r="J19" s="170"/>
      <c r="L19" s="48">
        <f>I16+I18+I19+I20</f>
        <v>530000</v>
      </c>
      <c r="M19" s="11" t="s">
        <v>472</v>
      </c>
      <c r="O19" s="11"/>
    </row>
    <row r="20" spans="1:19" x14ac:dyDescent="0.2">
      <c r="A20" s="166"/>
      <c r="B20" s="181"/>
      <c r="C20" s="172">
        <v>7</v>
      </c>
      <c r="D20" s="274" t="s">
        <v>454</v>
      </c>
      <c r="E20" s="274"/>
      <c r="F20" s="274"/>
      <c r="G20" s="274"/>
      <c r="H20" s="180">
        <v>5000</v>
      </c>
      <c r="I20" s="172">
        <v>0</v>
      </c>
      <c r="J20" s="170"/>
      <c r="L20" s="48">
        <f>MAX(L18-L19,0)</f>
        <v>220000</v>
      </c>
      <c r="M20" s="48" t="s">
        <v>473</v>
      </c>
      <c r="O20" s="11"/>
    </row>
    <row r="21" spans="1:19" ht="15.75" customHeight="1" x14ac:dyDescent="0.2">
      <c r="A21" s="166"/>
      <c r="B21" s="181"/>
      <c r="C21" s="172">
        <v>8</v>
      </c>
      <c r="D21" s="266" t="s">
        <v>455</v>
      </c>
      <c r="E21" s="267"/>
      <c r="F21" s="267"/>
      <c r="G21" s="268"/>
      <c r="H21" s="180">
        <v>300000</v>
      </c>
      <c r="I21" s="180">
        <v>145000</v>
      </c>
      <c r="J21" s="170"/>
      <c r="L21" s="48">
        <f>I21+I24</f>
        <v>195000</v>
      </c>
      <c r="M21" s="11" t="s">
        <v>151</v>
      </c>
      <c r="O21" s="11"/>
    </row>
    <row r="22" spans="1:19" ht="15.75" customHeight="1" x14ac:dyDescent="0.2">
      <c r="A22" s="166"/>
      <c r="B22" s="181"/>
      <c r="C22" s="175"/>
      <c r="D22" s="269" t="s">
        <v>456</v>
      </c>
      <c r="E22" s="258"/>
      <c r="F22" s="258"/>
      <c r="G22" s="270"/>
      <c r="H22" s="176"/>
      <c r="I22" s="176"/>
      <c r="J22" s="170"/>
      <c r="L22" s="11"/>
      <c r="M22" s="11"/>
      <c r="N22" s="11"/>
      <c r="O22" s="11"/>
    </row>
    <row r="23" spans="1:19" ht="15.75" customHeight="1" x14ac:dyDescent="0.2">
      <c r="A23" s="166"/>
      <c r="B23" s="181"/>
      <c r="C23" s="177"/>
      <c r="D23" s="271" t="s">
        <v>457</v>
      </c>
      <c r="E23" s="272"/>
      <c r="F23" s="272"/>
      <c r="G23" s="273"/>
      <c r="H23" s="178"/>
      <c r="I23" s="178"/>
      <c r="J23" s="170"/>
      <c r="L23" s="160" t="s">
        <v>299</v>
      </c>
      <c r="M23" s="48">
        <f>0.2*MAX(L20,L21)</f>
        <v>44000</v>
      </c>
      <c r="N23" s="11"/>
      <c r="O23" s="11"/>
    </row>
    <row r="24" spans="1:19" ht="15.75" customHeight="1" x14ac:dyDescent="0.2">
      <c r="A24" s="166"/>
      <c r="B24" s="181"/>
      <c r="C24" s="179">
        <v>9</v>
      </c>
      <c r="D24" s="266" t="s">
        <v>458</v>
      </c>
      <c r="E24" s="267"/>
      <c r="F24" s="267"/>
      <c r="G24" s="268"/>
      <c r="H24" s="180">
        <v>0</v>
      </c>
      <c r="I24" s="180">
        <v>50000</v>
      </c>
      <c r="J24" s="170"/>
      <c r="M24" s="119"/>
    </row>
    <row r="25" spans="1:19" x14ac:dyDescent="0.2">
      <c r="A25" s="166"/>
      <c r="B25" s="181"/>
      <c r="C25" s="178"/>
      <c r="D25" s="271" t="s">
        <v>459</v>
      </c>
      <c r="E25" s="272"/>
      <c r="F25" s="272"/>
      <c r="G25" s="273"/>
      <c r="H25" s="173"/>
      <c r="I25" s="173"/>
      <c r="J25" s="170"/>
      <c r="L25" s="10" t="s">
        <v>358</v>
      </c>
      <c r="M25" s="184">
        <f>M23+M12</f>
        <v>449000</v>
      </c>
    </row>
    <row r="26" spans="1:19" x14ac:dyDescent="0.2">
      <c r="A26" s="166"/>
      <c r="B26" s="181"/>
      <c r="C26" s="182">
        <v>10</v>
      </c>
      <c r="D26" s="259" t="s">
        <v>130</v>
      </c>
      <c r="E26" s="259"/>
      <c r="F26" s="259"/>
      <c r="G26" s="259"/>
      <c r="H26" s="183">
        <v>10000</v>
      </c>
      <c r="I26" s="183">
        <v>40000</v>
      </c>
      <c r="J26" s="170"/>
      <c r="M26" s="119"/>
    </row>
    <row r="27" spans="1:19" x14ac:dyDescent="0.2">
      <c r="A27" s="166"/>
      <c r="B27" s="169"/>
      <c r="C27" s="169"/>
      <c r="D27" s="169"/>
      <c r="E27" s="169"/>
      <c r="F27" s="169"/>
      <c r="G27" s="169"/>
      <c r="H27" s="169"/>
      <c r="I27" s="169"/>
      <c r="J27" s="170"/>
      <c r="L27" s="10" t="s">
        <v>12</v>
      </c>
      <c r="M27" s="119"/>
    </row>
    <row r="28" spans="1:19" x14ac:dyDescent="0.2">
      <c r="A28" s="166" t="s">
        <v>9</v>
      </c>
      <c r="B28" s="169" t="s">
        <v>462</v>
      </c>
      <c r="C28" s="169" t="s">
        <v>463</v>
      </c>
      <c r="D28" s="169"/>
      <c r="E28" s="169"/>
      <c r="F28" s="169"/>
      <c r="G28" s="169"/>
      <c r="H28" s="169"/>
      <c r="I28" s="169"/>
      <c r="J28" s="170"/>
      <c r="M28" s="119"/>
    </row>
    <row r="29" spans="1:19" x14ac:dyDescent="0.2">
      <c r="A29" s="166"/>
      <c r="B29" s="169"/>
      <c r="C29" s="169"/>
      <c r="D29" s="169"/>
      <c r="E29" s="169"/>
      <c r="F29" s="169"/>
      <c r="G29" s="169"/>
      <c r="H29" s="169"/>
      <c r="I29" s="169"/>
      <c r="J29" s="170"/>
      <c r="L29" s="136" t="s">
        <v>460</v>
      </c>
      <c r="M29" s="119"/>
    </row>
    <row r="30" spans="1:19" x14ac:dyDescent="0.2">
      <c r="A30" s="166" t="s">
        <v>10</v>
      </c>
      <c r="B30" s="169" t="s">
        <v>324</v>
      </c>
      <c r="C30" s="169" t="s">
        <v>465</v>
      </c>
      <c r="D30" s="169"/>
      <c r="E30" s="169"/>
      <c r="F30" s="169"/>
      <c r="G30" s="169"/>
      <c r="H30" s="169"/>
      <c r="I30" s="169"/>
      <c r="J30" s="170"/>
      <c r="L30" s="136" t="s">
        <v>461</v>
      </c>
    </row>
    <row r="31" spans="1:19" x14ac:dyDescent="0.2">
      <c r="A31" s="166"/>
      <c r="B31" s="169"/>
      <c r="C31" s="169" t="s">
        <v>466</v>
      </c>
      <c r="D31" s="169"/>
      <c r="E31" s="169"/>
      <c r="F31" s="169"/>
      <c r="G31" s="169"/>
      <c r="H31" s="169"/>
      <c r="I31" s="169"/>
      <c r="J31" s="170"/>
    </row>
    <row r="32" spans="1:19" x14ac:dyDescent="0.2">
      <c r="A32" s="166"/>
      <c r="B32" s="169"/>
      <c r="C32" s="169" t="s">
        <v>467</v>
      </c>
      <c r="D32" s="169"/>
      <c r="E32" s="169"/>
      <c r="F32" s="169"/>
      <c r="G32" s="169"/>
      <c r="H32" s="169"/>
      <c r="I32" s="169"/>
      <c r="J32" s="170"/>
      <c r="L32" s="136" t="s">
        <v>464</v>
      </c>
    </row>
    <row r="33" spans="1:13" x14ac:dyDescent="0.2">
      <c r="A33" s="166"/>
      <c r="B33" s="169"/>
      <c r="C33" s="169" t="s">
        <v>468</v>
      </c>
      <c r="D33" s="169"/>
      <c r="E33" s="169"/>
      <c r="F33" s="169"/>
      <c r="G33" s="169"/>
      <c r="H33" s="169"/>
      <c r="I33" s="169"/>
      <c r="J33" s="170"/>
    </row>
    <row r="34" spans="1:13" ht="17" thickBot="1" x14ac:dyDescent="0.25">
      <c r="A34" s="166"/>
      <c r="B34" s="169"/>
      <c r="C34" s="169"/>
      <c r="D34" s="169"/>
      <c r="E34" s="169"/>
      <c r="F34" s="169"/>
      <c r="G34" s="169"/>
      <c r="H34" s="169"/>
      <c r="I34" s="169"/>
      <c r="J34" s="170"/>
    </row>
    <row r="35" spans="1:13" ht="17" thickBot="1" x14ac:dyDescent="0.25">
      <c r="A35" s="68" t="s">
        <v>139</v>
      </c>
      <c r="B35" s="129"/>
      <c r="C35" s="129"/>
      <c r="D35" s="129"/>
      <c r="E35" s="129"/>
      <c r="F35" s="129"/>
      <c r="G35" s="129"/>
      <c r="H35" s="129"/>
      <c r="I35" s="129"/>
      <c r="J35" s="131"/>
    </row>
    <row r="37" spans="1:13" x14ac:dyDescent="0.2">
      <c r="M37" s="121"/>
    </row>
    <row r="39" spans="1:13" x14ac:dyDescent="0.2">
      <c r="L39" s="10"/>
      <c r="M39" s="112"/>
    </row>
  </sheetData>
  <mergeCells count="20">
    <mergeCell ref="D25:G25"/>
    <mergeCell ref="D26:G26"/>
    <mergeCell ref="D19:G19"/>
    <mergeCell ref="D20:G20"/>
    <mergeCell ref="D21:G21"/>
    <mergeCell ref="D22:G22"/>
    <mergeCell ref="D23:G23"/>
    <mergeCell ref="D24:G24"/>
    <mergeCell ref="D18:G18"/>
    <mergeCell ref="D7:G7"/>
    <mergeCell ref="D8:G8"/>
    <mergeCell ref="D9:G9"/>
    <mergeCell ref="D10:G10"/>
    <mergeCell ref="D11:G11"/>
    <mergeCell ref="D12:G12"/>
    <mergeCell ref="D13:G13"/>
    <mergeCell ref="D14:G14"/>
    <mergeCell ref="D15:G15"/>
    <mergeCell ref="D16:G16"/>
    <mergeCell ref="D17: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Overview</vt:lpstr>
      <vt:lpstr>Q #1</vt:lpstr>
      <vt:lpstr>Q #2</vt:lpstr>
      <vt:lpstr>Q #3</vt:lpstr>
      <vt:lpstr>Q #4</vt:lpstr>
      <vt:lpstr>Q #5</vt:lpstr>
      <vt:lpstr>Q #6</vt:lpstr>
      <vt:lpstr>Essay Problems</vt:lpstr>
      <vt:lpstr>S2016 #14</vt:lpstr>
      <vt:lpstr>F2016 #13</vt:lpstr>
      <vt:lpstr>S2017 #14</vt:lpstr>
      <vt:lpstr>F2017 #14</vt:lpstr>
      <vt:lpstr>F2018 #15</vt:lpstr>
      <vt:lpstr>F2019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Roll</dc:creator>
  <cp:lastModifiedBy>Steve Roll</cp:lastModifiedBy>
  <dcterms:created xsi:type="dcterms:W3CDTF">2020-08-07T14:18:21Z</dcterms:created>
  <dcterms:modified xsi:type="dcterms:W3CDTF">2025-07-12T22:45:35Z</dcterms:modified>
</cp:coreProperties>
</file>