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30"/>
  <workbookPr defaultThemeVersion="166925"/>
  <mc:AlternateContent xmlns:mc="http://schemas.openxmlformats.org/markup-compatibility/2006">
    <mc:Choice Requires="x15">
      <x15ac:absPath xmlns:x15ac="http://schemas.microsoft.com/office/spreadsheetml/2010/11/ac" url="/Users/stephenroll/Rising Fellow Dropbox/Rising Fellow/_Products/Exam 9/_Cookbook/Exam 9 Cookbook - Excel Version/"/>
    </mc:Choice>
  </mc:AlternateContent>
  <xr:revisionPtr revIDLastSave="0" documentId="13_ncr:1_{4ADD2FE6-C70B-AC44-BCE3-9B14E2F847C3}" xr6:coauthVersionLast="47" xr6:coauthVersionMax="47" xr10:uidLastSave="{00000000-0000-0000-0000-000000000000}"/>
  <bookViews>
    <workbookView xWindow="19100" yWindow="500" windowWidth="17000" windowHeight="19680" xr2:uid="{67E4B7FD-43CA-AD47-92B8-7B11E24113C5}"/>
  </bookViews>
  <sheets>
    <sheet name="Insurer Insolvency" sheetId="6" r:id="rId1"/>
    <sheet name="WACC" sheetId="3" r:id="rId2"/>
    <sheet name="Ferrari Total Return" sheetId="5" r:id="rId3"/>
    <sheet name="Total ROE Policyholder Leverage" sheetId="4" r:id="rId4"/>
    <sheet name="DCF Model" sheetId="7" r:id="rId5"/>
    <sheet name="IRR Model" sheetId="12" r:id="rId6"/>
    <sheet name="Classical PCPs " sheetId="14" r:id="rId7"/>
    <sheet name="Portfolio CCoC Pricing" sheetId="11" r:id="rId8"/>
    <sheet name="Bernoulli Layers &amp; Distortions" sheetId="16" r:id="rId9"/>
    <sheet name="Pricing a Bernoulli Layer" sheetId="17" r:id="rId10"/>
    <sheet name="Spectral Risk Measures" sheetId="15"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6" i="17" l="1"/>
  <c r="G67" i="17"/>
  <c r="G38" i="17" l="1"/>
  <c r="G87" i="17"/>
  <c r="G59" i="17" l="1"/>
  <c r="G44" i="17"/>
  <c r="D26" i="5"/>
  <c r="D25" i="5"/>
  <c r="G63" i="15"/>
  <c r="H104" i="15"/>
  <c r="E156" i="14"/>
  <c r="E122" i="14"/>
  <c r="E127" i="14"/>
  <c r="E109" i="14"/>
  <c r="E110" i="14" s="1"/>
  <c r="G91" i="14"/>
  <c r="G84" i="14"/>
  <c r="G52" i="14"/>
  <c r="D214" i="15" l="1"/>
  <c r="G89" i="15"/>
  <c r="G41" i="16"/>
  <c r="G49" i="16" s="1"/>
  <c r="G84" i="16" s="1"/>
  <c r="G109" i="11" l="1"/>
  <c r="G107" i="11"/>
  <c r="G102" i="11"/>
  <c r="G90" i="11"/>
  <c r="G82" i="11"/>
  <c r="G98" i="12" l="1"/>
  <c r="E80" i="12"/>
  <c r="F88" i="12"/>
  <c r="E88" i="12"/>
  <c r="G65" i="12"/>
  <c r="G30" i="12"/>
  <c r="G32" i="7"/>
  <c r="G43" i="7" s="1"/>
  <c r="D23" i="4"/>
  <c r="G33" i="3"/>
  <c r="E54" i="6"/>
  <c r="F37" i="6"/>
  <c r="F34" i="6"/>
  <c r="F36" i="6" s="1"/>
  <c r="J181" i="15"/>
  <c r="I182" i="15"/>
  <c r="H181" i="15"/>
  <c r="H184" i="15"/>
  <c r="H183" i="15"/>
  <c r="H182" i="15"/>
  <c r="F101" i="15"/>
  <c r="G100" i="15"/>
  <c r="F128" i="14"/>
  <c r="F127" i="14"/>
  <c r="E123" i="14"/>
  <c r="D126" i="14"/>
  <c r="D125" i="14"/>
  <c r="D124" i="14"/>
  <c r="D123" i="14"/>
  <c r="D122" i="14"/>
  <c r="D121" i="14"/>
  <c r="D120" i="14"/>
  <c r="D119" i="14"/>
  <c r="D101" i="14"/>
  <c r="G53" i="14" a="1"/>
  <c r="G53" i="14" s="1"/>
  <c r="G70" i="14"/>
  <c r="G125" i="16" l="1"/>
  <c r="G126" i="16" s="1"/>
  <c r="G128" i="16" s="1"/>
  <c r="F125" i="16"/>
  <c r="F126" i="16" s="1"/>
  <c r="F128" i="16" s="1"/>
  <c r="E125" i="16"/>
  <c r="E126" i="16" s="1"/>
  <c r="E128" i="16" s="1"/>
  <c r="D125" i="16"/>
  <c r="D126" i="16" s="1"/>
  <c r="E100" i="15"/>
  <c r="D22" i="15"/>
  <c r="D128" i="16" l="1"/>
  <c r="G129" i="16"/>
  <c r="G133" i="16" s="1"/>
  <c r="G137" i="16" s="1"/>
  <c r="F129" i="16"/>
  <c r="E129" i="16"/>
  <c r="E133" i="16" s="1"/>
  <c r="E137" i="16" s="1"/>
  <c r="G56" i="15"/>
  <c r="G77" i="15" s="1"/>
  <c r="G49" i="15"/>
  <c r="F100" i="15"/>
  <c r="D181" i="15"/>
  <c r="C181" i="15"/>
  <c r="E181" i="15" s="1"/>
  <c r="C101" i="15"/>
  <c r="E101" i="15" s="1"/>
  <c r="D109" i="15"/>
  <c r="D190" i="15" s="1"/>
  <c r="C109" i="15"/>
  <c r="E109" i="15" s="1"/>
  <c r="D108" i="15"/>
  <c r="D189" i="15" s="1"/>
  <c r="C108" i="15"/>
  <c r="D107" i="15"/>
  <c r="D188" i="15" s="1"/>
  <c r="C107" i="15"/>
  <c r="D106" i="15"/>
  <c r="D187" i="15" s="1"/>
  <c r="C106" i="15"/>
  <c r="E106" i="15" s="1"/>
  <c r="D105" i="15"/>
  <c r="C105" i="15"/>
  <c r="E105" i="15" s="1"/>
  <c r="D104" i="15"/>
  <c r="D185" i="15" s="1"/>
  <c r="C104" i="15"/>
  <c r="D103" i="15"/>
  <c r="D184" i="15" s="1"/>
  <c r="C103" i="15"/>
  <c r="D102" i="15"/>
  <c r="D183" i="15" s="1"/>
  <c r="C102" i="15"/>
  <c r="E102" i="15" s="1"/>
  <c r="D101" i="15"/>
  <c r="G101" i="15" s="1"/>
  <c r="H101" i="15" s="1"/>
  <c r="F131" i="16" l="1"/>
  <c r="F133" i="16"/>
  <c r="F137" i="16" s="1"/>
  <c r="G76" i="16"/>
  <c r="G119" i="16"/>
  <c r="G58" i="16"/>
  <c r="G67" i="16"/>
  <c r="D129" i="16"/>
  <c r="D133" i="16" s="1"/>
  <c r="D137" i="16" s="1"/>
  <c r="D130" i="16"/>
  <c r="G131" i="16"/>
  <c r="G132" i="16"/>
  <c r="G130" i="16"/>
  <c r="F132" i="16"/>
  <c r="F136" i="16" s="1"/>
  <c r="F130" i="16"/>
  <c r="E131" i="16"/>
  <c r="E132" i="16"/>
  <c r="E136" i="16" s="1"/>
  <c r="E130" i="16"/>
  <c r="D186" i="15"/>
  <c r="C189" i="15"/>
  <c r="E189" i="15" s="1"/>
  <c r="E108" i="15"/>
  <c r="C184" i="15"/>
  <c r="E184" i="15" s="1"/>
  <c r="E103" i="15"/>
  <c r="C188" i="15"/>
  <c r="E188" i="15" s="1"/>
  <c r="E107" i="15"/>
  <c r="F107" i="15" s="1"/>
  <c r="C185" i="15"/>
  <c r="E185" i="15" s="1"/>
  <c r="E104" i="15"/>
  <c r="F104" i="15" s="1"/>
  <c r="I100" i="15"/>
  <c r="J100" i="15" s="1"/>
  <c r="I101" i="15"/>
  <c r="C186" i="15"/>
  <c r="C187" i="15"/>
  <c r="F108" i="15"/>
  <c r="D182" i="15"/>
  <c r="F188" i="15" s="1"/>
  <c r="G188" i="15" s="1"/>
  <c r="C182" i="15"/>
  <c r="C183" i="15"/>
  <c r="E183" i="15" s="1"/>
  <c r="C190" i="15"/>
  <c r="F181" i="15"/>
  <c r="G102" i="15"/>
  <c r="H102" i="15" s="1"/>
  <c r="G103" i="15"/>
  <c r="H103" i="15" s="1"/>
  <c r="F102" i="15"/>
  <c r="G109" i="15"/>
  <c r="F105" i="15"/>
  <c r="F106" i="15"/>
  <c r="F109" i="15"/>
  <c r="G108" i="15"/>
  <c r="H108" i="15" s="1"/>
  <c r="G106" i="15"/>
  <c r="H106" i="15" s="1"/>
  <c r="G104" i="15"/>
  <c r="G107" i="15"/>
  <c r="H107" i="15" s="1"/>
  <c r="G105" i="15"/>
  <c r="H105" i="15" s="1"/>
  <c r="G111" i="16" l="1"/>
  <c r="G93" i="16"/>
  <c r="G134" i="16"/>
  <c r="G136" i="16"/>
  <c r="G102" i="16"/>
  <c r="D132" i="16"/>
  <c r="D136" i="16" s="1"/>
  <c r="D131" i="16"/>
  <c r="F135" i="16"/>
  <c r="G135" i="16"/>
  <c r="F134" i="16"/>
  <c r="E134" i="16"/>
  <c r="E135" i="16"/>
  <c r="E187" i="15"/>
  <c r="H187" i="15" s="1"/>
  <c r="E186" i="15"/>
  <c r="E190" i="15"/>
  <c r="H189" i="15" s="1"/>
  <c r="F103" i="15"/>
  <c r="F110" i="15" s="1"/>
  <c r="E182" i="15"/>
  <c r="J101" i="15"/>
  <c r="F185" i="15"/>
  <c r="F183" i="15"/>
  <c r="F184" i="15"/>
  <c r="G184" i="15" s="1"/>
  <c r="F187" i="15"/>
  <c r="G187" i="15" s="1"/>
  <c r="F190" i="15"/>
  <c r="G190" i="15" s="1"/>
  <c r="J190" i="15" s="1"/>
  <c r="F182" i="15"/>
  <c r="G182" i="15" s="1"/>
  <c r="F186" i="15"/>
  <c r="G186" i="15" s="1"/>
  <c r="F189" i="15"/>
  <c r="G181" i="15"/>
  <c r="H188" i="15"/>
  <c r="I188" i="15" s="1"/>
  <c r="D135" i="16" l="1"/>
  <c r="D134" i="16"/>
  <c r="H186" i="15"/>
  <c r="I186" i="15" s="1"/>
  <c r="I181" i="15"/>
  <c r="H185" i="15"/>
  <c r="I185" i="15" s="1"/>
  <c r="G183" i="15"/>
  <c r="J183" i="15" s="1"/>
  <c r="I189" i="15"/>
  <c r="G189" i="15"/>
  <c r="J189" i="15" s="1"/>
  <c r="G185" i="15"/>
  <c r="I190" i="15"/>
  <c r="I183" i="15"/>
  <c r="J188" i="15"/>
  <c r="I187" i="15"/>
  <c r="J187" i="15"/>
  <c r="J184" i="15"/>
  <c r="I184" i="15"/>
  <c r="J186" i="15" l="1"/>
  <c r="J185" i="15"/>
  <c r="D46" i="14" l="1"/>
  <c r="D45" i="14"/>
  <c r="D44" i="14"/>
  <c r="D43" i="14"/>
  <c r="D42" i="14"/>
  <c r="D41" i="14"/>
  <c r="D40" i="14"/>
  <c r="D39" i="14"/>
  <c r="C41" i="14"/>
  <c r="D103" i="14" s="1"/>
  <c r="C42" i="14"/>
  <c r="D104" i="14" s="1"/>
  <c r="C43" i="14"/>
  <c r="D105" i="14" s="1"/>
  <c r="C44" i="14"/>
  <c r="D106" i="14" s="1"/>
  <c r="C45" i="14"/>
  <c r="D107" i="14" s="1"/>
  <c r="C46" i="14"/>
  <c r="D108" i="14" s="1"/>
  <c r="C40" i="14"/>
  <c r="D102" i="14" s="1"/>
  <c r="C39" i="14"/>
  <c r="E107" i="14" l="1"/>
  <c r="E101" i="14"/>
  <c r="E41" i="14"/>
  <c r="E103" i="14"/>
  <c r="E42" i="14"/>
  <c r="E104" i="14"/>
  <c r="E46" i="14"/>
  <c r="E108" i="14"/>
  <c r="E40" i="14"/>
  <c r="E102" i="14"/>
  <c r="E43" i="14"/>
  <c r="E105" i="14"/>
  <c r="E44" i="14"/>
  <c r="E106" i="14"/>
  <c r="E45" i="14"/>
  <c r="G77" i="14"/>
  <c r="E137" i="14" s="1"/>
  <c r="E39" i="14"/>
  <c r="E150" i="14"/>
  <c r="G63" i="14" l="1"/>
  <c r="E135" i="14" s="1"/>
  <c r="E154" i="14" s="1"/>
  <c r="E124" i="14"/>
  <c r="E126" i="14"/>
  <c r="E120" i="14"/>
  <c r="E125" i="14"/>
  <c r="E119" i="14"/>
  <c r="F105" i="14"/>
  <c r="F103" i="14"/>
  <c r="F102" i="14"/>
  <c r="F108" i="14"/>
  <c r="F106" i="14"/>
  <c r="F104" i="14"/>
  <c r="E121" i="14"/>
  <c r="E140" i="14"/>
  <c r="E159" i="14" s="1"/>
  <c r="H77" i="14"/>
  <c r="F137" i="14" s="1"/>
  <c r="F107" i="14"/>
  <c r="H52" i="14"/>
  <c r="F101" i="14"/>
  <c r="E136" i="14"/>
  <c r="E155" i="14" s="1"/>
  <c r="E139" i="14"/>
  <c r="E158" i="14" s="1"/>
  <c r="E128" i="14" l="1"/>
  <c r="F122" i="14"/>
  <c r="F150" i="14"/>
  <c r="F125" i="14"/>
  <c r="F119" i="14"/>
  <c r="F120" i="14"/>
  <c r="F121" i="14"/>
  <c r="F109" i="14"/>
  <c r="F110" i="14" s="1"/>
  <c r="F140" i="14" s="1"/>
  <c r="H63" i="14"/>
  <c r="F135" i="14" s="1"/>
  <c r="F124" i="14"/>
  <c r="F123" i="14"/>
  <c r="F126" i="14"/>
  <c r="H70" i="14"/>
  <c r="F136" i="14" s="1"/>
  <c r="H53" i="14" a="1"/>
  <c r="H53" i="14" s="1"/>
  <c r="H84" i="14" s="1"/>
  <c r="F138" i="14" s="1"/>
  <c r="E138" i="14"/>
  <c r="E157" i="14" s="1"/>
  <c r="E85" i="12"/>
  <c r="F82" i="12"/>
  <c r="F83" i="12" s="1"/>
  <c r="F79" i="12"/>
  <c r="F77" i="12"/>
  <c r="E81" i="12" s="1"/>
  <c r="E82" i="12" s="1"/>
  <c r="E76" i="12"/>
  <c r="F78" i="12" s="1"/>
  <c r="G56" i="12"/>
  <c r="G38" i="12"/>
  <c r="G47" i="12" s="1"/>
  <c r="G111" i="12"/>
  <c r="F85" i="12" l="1"/>
  <c r="F141" i="14"/>
  <c r="F160" i="14" s="1"/>
  <c r="F154" i="14"/>
  <c r="F156" i="14"/>
  <c r="F159" i="14"/>
  <c r="F155" i="14"/>
  <c r="F157" i="14"/>
  <c r="G150" i="14"/>
  <c r="E141" i="14"/>
  <c r="E160" i="14" s="1"/>
  <c r="H91" i="14"/>
  <c r="F139" i="14" s="1"/>
  <c r="F158" i="14" s="1"/>
  <c r="E83" i="12"/>
  <c r="F86" i="12" s="1"/>
  <c r="E87" i="12"/>
  <c r="F87" i="12"/>
  <c r="C8" i="11"/>
  <c r="C7" i="11" s="1"/>
  <c r="G39" i="11" s="1"/>
  <c r="G49" i="11" s="1"/>
  <c r="G100" i="12" l="1"/>
  <c r="G160" i="14"/>
  <c r="G157" i="14"/>
  <c r="G156" i="14"/>
  <c r="G155" i="14"/>
  <c r="G154" i="14"/>
  <c r="G159" i="14"/>
  <c r="G158" i="14"/>
  <c r="G67" i="11" l="1"/>
  <c r="G59" i="11"/>
  <c r="G74" i="11"/>
  <c r="F73" i="7"/>
  <c r="H73" i="7" s="1"/>
  <c r="G53" i="7"/>
  <c r="F72" i="7"/>
  <c r="C68" i="7"/>
  <c r="J73" i="7" l="1"/>
  <c r="C72" i="7"/>
  <c r="G50" i="7"/>
  <c r="F74" i="7"/>
  <c r="D72" i="7" l="1"/>
  <c r="E73" i="7" s="1"/>
  <c r="I73" i="7" s="1"/>
  <c r="K73" i="7" s="1"/>
  <c r="G72" i="7"/>
  <c r="G74" i="7"/>
  <c r="J72" i="7"/>
  <c r="J74" i="7" s="1"/>
  <c r="C74" i="7"/>
  <c r="H72" i="7"/>
  <c r="H74" i="7" s="1"/>
  <c r="K72" i="7" l="1"/>
  <c r="I74" i="7"/>
  <c r="K74" i="7" s="1"/>
  <c r="E55" i="6" l="1"/>
  <c r="F54" i="6" l="1"/>
  <c r="F38" i="6"/>
  <c r="D27" i="5"/>
  <c r="F69" i="6" l="1"/>
  <c r="F55" i="6"/>
  <c r="F56" i="6"/>
  <c r="E48" i="3"/>
  <c r="E47" i="3"/>
  <c r="E49" i="3"/>
  <c r="D49" i="3"/>
  <c r="D48" i="3"/>
  <c r="D47" i="3"/>
  <c r="D50" i="3" l="1"/>
  <c r="E50" i="3"/>
  <c r="I102" i="15"/>
  <c r="I107" i="15"/>
  <c r="J107" i="15" s="1"/>
  <c r="I105" i="15"/>
  <c r="J105" i="15" s="1"/>
  <c r="J102" i="15" l="1"/>
  <c r="I109" i="15"/>
  <c r="J109" i="15" s="1"/>
  <c r="I104" i="15"/>
  <c r="J104" i="15" s="1"/>
  <c r="I103" i="15"/>
  <c r="J103" i="15" s="1"/>
  <c r="I106" i="15"/>
  <c r="J106" i="15" s="1"/>
  <c r="I108" i="15"/>
  <c r="J108" i="15" s="1"/>
  <c r="J110" i="15" l="1"/>
  <c r="G91" i="15"/>
  <c r="J182" i="15"/>
  <c r="J191" i="15" s="1"/>
  <c r="I191" i="15"/>
  <c r="G119" i="15" l="1"/>
  <c r="G128" i="15"/>
  <c r="D217" i="15" s="1"/>
  <c r="G130" i="15" l="1"/>
  <c r="D216" i="15"/>
  <c r="D218" i="15"/>
  <c r="G140"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<sst xmlns="http://schemas.openxmlformats.org/spreadsheetml/2006/main" count="749" uniqueCount="524">
  <si>
    <t>More Practice</t>
  </si>
  <si>
    <t>Source</t>
  </si>
  <si>
    <r>
      <rPr>
        <b/>
        <u/>
        <sz val="12"/>
        <color theme="1"/>
        <rFont val="Calibri"/>
        <family val="2"/>
      </rPr>
      <t>Disadvantages</t>
    </r>
    <r>
      <rPr>
        <b/>
        <sz val="12"/>
        <color theme="1"/>
        <rFont val="Calibri"/>
        <family val="2"/>
      </rPr>
      <t xml:space="preserve">
</t>
    </r>
  </si>
  <si>
    <r>
      <rPr>
        <b/>
        <u/>
        <sz val="12"/>
        <color theme="1"/>
        <rFont val="Calibri"/>
        <family val="2"/>
      </rPr>
      <t>Advantages</t>
    </r>
    <r>
      <rPr>
        <b/>
        <sz val="12"/>
        <color theme="1"/>
        <rFont val="Calibri"/>
        <family val="2"/>
      </rPr>
      <t xml:space="preserve"> 
</t>
    </r>
  </si>
  <si>
    <t>Discussion</t>
  </si>
  <si>
    <t>5)</t>
  </si>
  <si>
    <t>4)</t>
  </si>
  <si>
    <t>3)</t>
  </si>
  <si>
    <t>2)</t>
  </si>
  <si>
    <t>1)</t>
  </si>
  <si>
    <t>Solution</t>
  </si>
  <si>
    <t>b.</t>
  </si>
  <si>
    <t>a.</t>
  </si>
  <si>
    <t>Problem</t>
  </si>
  <si>
    <t>Capital</t>
  </si>
  <si>
    <t>Premium</t>
  </si>
  <si>
    <t>Calculate the weighted average cost of capital for the insurance firm.</t>
  </si>
  <si>
    <t>• Ignore taxes</t>
  </si>
  <si>
    <t>• Reinsurance premium ($M)</t>
  </si>
  <si>
    <t>• Reduction in regulatory capital ($M)</t>
  </si>
  <si>
    <t>The insurer has a reinsurance program including per-occurrence excess of loss treaties, traditional catastrophe reinsurance, and catastrophe bonds with the following impacts:</t>
  </si>
  <si>
    <t>• Risk-free investment income rate</t>
  </si>
  <si>
    <t>• Cost of equity capital (CAPM model)</t>
  </si>
  <si>
    <t>• Interest rate on bonds</t>
  </si>
  <si>
    <t>• Shareholder equity ($M)</t>
  </si>
  <si>
    <t>• Market value of debt outstanding ($M)</t>
  </si>
  <si>
    <t>An actuary is determining the cost of capital for an insurer to use for pricing with the allocated constant cost of capital method. A WACC analysis is used based on the capital structure with the following information:</t>
  </si>
  <si>
    <t>Debt</t>
  </si>
  <si>
    <t>Reinsurance</t>
  </si>
  <si>
    <t>Equity</t>
  </si>
  <si>
    <t>WACC</t>
  </si>
  <si>
    <t>Cost (%)</t>
  </si>
  <si>
    <t>Amount ($M)</t>
  </si>
  <si>
    <t xml:space="preserve">Reinsurance Cost (%) = </t>
  </si>
  <si>
    <t>• Expected recoveries ($M)</t>
  </si>
  <si>
    <t>Note:</t>
  </si>
  <si>
    <t>I assume reinsurance premium is paid at the beginning of the year and any expected recoveries are received at the end of the year, so 1 year of risk-free investment income is lost on the ceded premium.</t>
  </si>
  <si>
    <r>
      <t xml:space="preserve">Calculate the reinsurance cost as the ceded reinsurance premium minus expected recoveries (losses </t>
    </r>
    <r>
      <rPr>
        <b/>
        <i/>
        <u/>
        <sz val="12"/>
        <color theme="1"/>
        <rFont val="Calibri"/>
        <family val="2"/>
      </rPr>
      <t>and</t>
    </r>
    <r>
      <rPr>
        <b/>
        <sz val="12"/>
        <color theme="1"/>
        <rFont val="Calibri"/>
        <family val="2"/>
      </rPr>
      <t xml:space="preserve"> ceding commissions) and minus lost investment income. Convert this into a rate based on the capital benefit from reinsurance.</t>
    </r>
  </si>
  <si>
    <t>Taxes</t>
  </si>
  <si>
    <t>Calculate the weighted average cost of capital based on the capital amounts of all forms of capital (including the reinsurance capital benefit) and their corresponding costs. The cost of equity capital is also referred to as the target ROE.</t>
  </si>
  <si>
    <t>Mildenhall states that the reinsurance and debt costs should be after-tax costs since debt interest and reinsurance expenses (ceded premiums - recoveries) are both tax deductible. If you're given tax information in the problem, adjust for this. In the example in the text and the textbook overall, taxes are mostly ignored.</t>
  </si>
  <si>
    <t>Mildenhall - pg. 173-177, Example in 8.2.7</t>
  </si>
  <si>
    <t>Estimating the Cost of Equity</t>
  </si>
  <si>
    <t>Why Insurer Equity Capital is Expensive</t>
  </si>
  <si>
    <r>
      <t xml:space="preserve">There are a number of reasons why insurer equity capital is expensive:
• </t>
    </r>
    <r>
      <rPr>
        <b/>
        <sz val="12"/>
        <color theme="1"/>
        <rFont val="Calibri"/>
        <family val="2"/>
      </rPr>
      <t xml:space="preserve">Principal-agent problem: </t>
    </r>
    <r>
      <rPr>
        <sz val="12"/>
        <color theme="1"/>
        <rFont val="Calibri"/>
        <family val="2"/>
      </rPr>
      <t>Investors and management don't have perfectly aligned incentives
• No independent validation of insurance pricing (</t>
    </r>
    <r>
      <rPr>
        <b/>
        <sz val="12"/>
        <color theme="1"/>
        <rFont val="Calibri"/>
        <family val="2"/>
      </rPr>
      <t>not expertizable</t>
    </r>
    <r>
      <rPr>
        <sz val="12"/>
        <color theme="1"/>
        <rFont val="Calibri"/>
        <family val="2"/>
      </rPr>
      <t xml:space="preserve">)
• Equity requires a </t>
    </r>
    <r>
      <rPr>
        <b/>
        <sz val="12"/>
        <color theme="1"/>
        <rFont val="Calibri"/>
        <family val="2"/>
      </rPr>
      <t>long-term commitment</t>
    </r>
    <r>
      <rPr>
        <sz val="12"/>
        <color theme="1"/>
        <rFont val="Calibri"/>
        <family val="2"/>
      </rPr>
      <t xml:space="preserve"> and insurance is cyclical
• </t>
    </r>
    <r>
      <rPr>
        <b/>
        <sz val="12"/>
        <color theme="1"/>
        <rFont val="Calibri"/>
        <family val="2"/>
      </rPr>
      <t>Returns are left skewed</t>
    </r>
    <r>
      <rPr>
        <sz val="12"/>
        <color theme="1"/>
        <rFont val="Calibri"/>
        <family val="2"/>
      </rPr>
      <t xml:space="preserve"> (possibility of a large downside)
• </t>
    </r>
    <r>
      <rPr>
        <b/>
        <sz val="12"/>
        <color theme="1"/>
        <rFont val="Calibri"/>
        <family val="2"/>
      </rPr>
      <t>Regulatory minimum capital standards</t>
    </r>
    <r>
      <rPr>
        <sz val="12"/>
        <color theme="1"/>
        <rFont val="Calibri"/>
        <family val="2"/>
      </rPr>
      <t xml:space="preserve"> can force an insurer into supervision with restrictions
• </t>
    </r>
    <r>
      <rPr>
        <b/>
        <sz val="12"/>
        <color theme="1"/>
        <rFont val="Calibri"/>
        <family val="2"/>
      </rPr>
      <t>Double taxation</t>
    </r>
    <r>
      <rPr>
        <sz val="12"/>
        <color theme="1"/>
        <rFont val="Calibri"/>
        <family val="2"/>
      </rPr>
      <t xml:space="preserve"> for investors with insurer corporate taxes and taxes on dividend distributions</t>
    </r>
  </si>
  <si>
    <t>&lt;- Target ROE</t>
  </si>
  <si>
    <t>The estimated cost of equity (target ROE), can be estimated from historical studies of property-casualty insurer returns, CAPM or Fama-French models, or peer valuation studies to determine the return necessary to support a target price-to-book ratio. 
Mildenhall doesn't show how to estimate the target ROE, so on an exam problem I expect this would be given directly or assumptions provided to make a simple calculation.</t>
  </si>
  <si>
    <r>
      <t xml:space="preserve">Insurers have access to three main types of capital:
• </t>
    </r>
    <r>
      <rPr>
        <b/>
        <sz val="12"/>
        <color theme="1"/>
        <rFont val="Calibri"/>
        <family val="2"/>
      </rPr>
      <t xml:space="preserve">Common Equity </t>
    </r>
    <r>
      <rPr>
        <sz val="12"/>
        <color theme="1"/>
        <rFont val="Calibri"/>
        <family val="2"/>
      </rPr>
      <t xml:space="preserve">- Equity = Assets - Liabilities, also called shareholder equity for stock companies
• </t>
    </r>
    <r>
      <rPr>
        <b/>
        <sz val="12"/>
        <color theme="1"/>
        <rFont val="Calibri"/>
        <family val="2"/>
      </rPr>
      <t xml:space="preserve">Reinsurance Capital </t>
    </r>
    <r>
      <rPr>
        <sz val="12"/>
        <color theme="1"/>
        <rFont val="Calibri"/>
        <family val="2"/>
      </rPr>
      <t xml:space="preserve">- Reflected in WACC as the capital benefit received from reinsurance
• </t>
    </r>
    <r>
      <rPr>
        <b/>
        <sz val="12"/>
        <color theme="1"/>
        <rFont val="Calibri"/>
        <family val="2"/>
      </rPr>
      <t>Debt Capital</t>
    </r>
    <r>
      <rPr>
        <sz val="12"/>
        <color theme="1"/>
        <rFont val="Calibri"/>
        <family val="2"/>
      </rPr>
      <t xml:space="preserve"> - Bonds and debt issued by the company
For pricing with the allocated constant cost of capital method, an overall cost of capital is needed. Because insurers have multiple different forms of capital to finance insurance risks, a </t>
    </r>
    <r>
      <rPr>
        <b/>
        <sz val="12"/>
        <color theme="1"/>
        <rFont val="Calibri"/>
        <family val="2"/>
      </rPr>
      <t>weighted average cost of capital (WACC)</t>
    </r>
    <r>
      <rPr>
        <sz val="12"/>
        <color theme="1"/>
        <rFont val="Calibri"/>
        <family val="2"/>
      </rPr>
      <t xml:space="preserve"> is used to calculate the overall cost of capital taking into account </t>
    </r>
    <r>
      <rPr>
        <i/>
        <u/>
        <sz val="12"/>
        <color theme="1"/>
        <rFont val="Calibri"/>
        <family val="2"/>
      </rPr>
      <t>all forms of capital</t>
    </r>
    <r>
      <rPr>
        <sz val="12"/>
        <color theme="1"/>
        <rFont val="Calibri"/>
        <family val="2"/>
      </rPr>
      <t>.</t>
    </r>
  </si>
  <si>
    <t xml:space="preserve">    • Investment Gain on Assets % (after-tax) </t>
  </si>
  <si>
    <t xml:space="preserve">    • Underwriting Profit/Loss (after-tax) </t>
  </si>
  <si>
    <t>Given the following for a monoline insurer ($000,000):</t>
  </si>
  <si>
    <t>Potential twist</t>
  </si>
  <si>
    <t xml:space="preserve">     • Total Assets </t>
  </si>
  <si>
    <t xml:space="preserve">     • Investment Income (after-tax)</t>
  </si>
  <si>
    <t xml:space="preserve">     • Earned Premium</t>
  </si>
  <si>
    <t xml:space="preserve">    • Loss Reserves &amp; Non-Equity Portion of UEPR</t>
  </si>
  <si>
    <t xml:space="preserve">    • Equity</t>
  </si>
  <si>
    <t>Calculate the total return on equity and determine whether the policyholder-funded asset leverage is beneficial or hamful to the insurer's total return on equity.</t>
  </si>
  <si>
    <t>Calculate the total return on equity using the rearranged formula with the policyholder-funded asset leverge factor.</t>
  </si>
  <si>
    <t xml:space="preserve">TR = </t>
  </si>
  <si>
    <t>From this formulation, the underwriting loss as a percent of the reserves can be viewed as the “interest” the insurer pays in order to invest the reserve capital. As long as I/A is greater than the absolute value of an underwriting loss (U/R), it’s beneficial for the insurer to continue writing insurance. 
This “reserve capital” is different than debt capital because the reserves have an expected cost with variance. Debt capital is fixed.
The leverage ratio (R / S) partially reflects the riskiness of an owner’s investment in the company. The greater the leverage ratio is, the more variable the return on equity due to changes in underwriting results as a percent of the reserves (U / R)</t>
  </si>
  <si>
    <t>Mildenhall – pg. 187-188</t>
  </si>
  <si>
    <t>Calculate the total return on equity for the insurer and break out the total return into the underlying underwriting return and investment income return parts.</t>
  </si>
  <si>
    <t>The after-tax underwriting profit on premium for the year was:</t>
  </si>
  <si>
    <t>Given the following financials for an insurer ($000,000):</t>
  </si>
  <si>
    <t xml:space="preserve">     • Equity</t>
  </si>
  <si>
    <t>Calculate the total return on equity, TR, using the Ferrari formula to break out the total return into underwriting and investment income returns.</t>
  </si>
  <si>
    <t>Underwriting</t>
  </si>
  <si>
    <t>Investment</t>
  </si>
  <si>
    <t>Total Return</t>
  </si>
  <si>
    <t>Return (%)</t>
  </si>
  <si>
    <t>The total return on equity is ultimately the sum of the underwriting profit return (U / Q) and the investment income return (I / Q). Ferrari rearranges this basic equation to show the total return as the sum of:
•  The underwriting return as a percent of premium leveraged by the underwriting leverage PLUS
•  The investment return on assets leveraged by the investment leverage</t>
  </si>
  <si>
    <t>You could be given the combined ratio and need to solve for the underwriting profit return as a percent of premium. Do this with the following formula:</t>
  </si>
  <si>
    <t>Assets</t>
  </si>
  <si>
    <t>Mildenhall - Insurer Insolvency and Liquidation</t>
  </si>
  <si>
    <t>Shareholders</t>
  </si>
  <si>
    <t xml:space="preserve">• Debt Outstanding = </t>
  </si>
  <si>
    <t xml:space="preserve">• Policyholder Liabilities = </t>
  </si>
  <si>
    <t>• Coverage for Hurricane</t>
  </si>
  <si>
    <t xml:space="preserve">• Retention = </t>
  </si>
  <si>
    <t xml:space="preserve">• Limit = </t>
  </si>
  <si>
    <t>• Claims for insurance losses and claims for unearned premium have equal priority.</t>
  </si>
  <si>
    <t>Demonstrate that the insurer is bankrupt and determine how the assets will be distributed between policyholders, debt holders and shareholders.</t>
  </si>
  <si>
    <t>Part a – Bankruptcy and Asset Distribution</t>
  </si>
  <si>
    <t>Mildenhall Ch. 8 - pg. 169-175</t>
  </si>
  <si>
    <t>Determine if the insurer is bankrupt. The insurer is bankrupt if the equity is completely wiped out by the liabilities. Remember that reinsurance recoverables are an asset.</t>
  </si>
  <si>
    <t xml:space="preserve">Total Assets = </t>
  </si>
  <si>
    <t xml:space="preserve">Reinsurance Recoverable = </t>
  </si>
  <si>
    <t>Total</t>
  </si>
  <si>
    <t xml:space="preserve">Total Liabilities = </t>
  </si>
  <si>
    <t xml:space="preserve">Assets - Liabilities = </t>
  </si>
  <si>
    <t>Assets are all the financial resources the insurer owns or is owed.</t>
  </si>
  <si>
    <t>Class</t>
  </si>
  <si>
    <t>Policyholders</t>
  </si>
  <si>
    <t>Claim</t>
  </si>
  <si>
    <t>Distribution</t>
  </si>
  <si>
    <r>
      <t xml:space="preserve">Note:  </t>
    </r>
    <r>
      <rPr>
        <sz val="12"/>
        <color theme="1"/>
        <rFont val="Calibri"/>
        <family val="2"/>
      </rPr>
      <t>The shareholders would receive whatever is left of the assets after all other claimants are paid out.</t>
    </r>
  </si>
  <si>
    <t>Part b – Pro-Rata Distribution</t>
  </si>
  <si>
    <t>A debtholder holds $10,000 of debt issued by the insurer. Calculate how much the debtholder will be repaid after the insolvency.</t>
  </si>
  <si>
    <t>Given the following asset and liability information for a property and casualty insurer (values in $000,000):</t>
  </si>
  <si>
    <t xml:space="preserve">Repayment = </t>
  </si>
  <si>
    <t>Class Priority</t>
  </si>
  <si>
    <t>There are 13 different classes in priority order from administrative expenses (class 1 - highest priority) to shareholders (class 13 - lowest priority. See Mildenhall for the entire list. The most important classes to know are policyholder claims, debtholder claims, and shareholders.
Claims are paid out according to priority and 100% of senior class claims (higher priority) must be paid before the next subordinated class is paid. Within a class, all claims are treated with equal priority. This is where the pro-rata claim payment happens if a class is partially paid.</t>
  </si>
  <si>
    <t xml:space="preserve">• Booked Assets = </t>
  </si>
  <si>
    <r>
      <t xml:space="preserve">The first step in the case of a liquidation is to calculate the total amount of assets available to pay liability holders. In a problem, you're likely to just be told the total asset amount, like example 123 in Mildenhall. Assets are all financial resources owned by the company available to pay policyholders and includes capital (including debt capital) and reinsurance recoverables. 
The insurer is </t>
    </r>
    <r>
      <rPr>
        <b/>
        <sz val="12"/>
        <color theme="1"/>
        <rFont val="Calibri"/>
        <family val="2"/>
      </rPr>
      <t>bankrupt</t>
    </r>
    <r>
      <rPr>
        <sz val="12"/>
        <color theme="1"/>
        <rFont val="Calibri"/>
        <family val="2"/>
      </rPr>
      <t xml:space="preserve"> when the equity is wiped out and there's zero residual value for the equityholders. The insurer is in </t>
    </r>
    <r>
      <rPr>
        <b/>
        <sz val="12"/>
        <color theme="1"/>
        <rFont val="Calibri"/>
        <family val="2"/>
      </rPr>
      <t xml:space="preserve">default </t>
    </r>
    <r>
      <rPr>
        <sz val="12"/>
        <color theme="1"/>
        <rFont val="Calibri"/>
        <family val="2"/>
      </rPr>
      <t>when debtholders are wiped out as well. This is when policyholder liabilities are greater than assets.</t>
    </r>
  </si>
  <si>
    <t>• Receiver expenses are negligible.</t>
  </si>
  <si>
    <t xml:space="preserve">• Expected Loss = </t>
  </si>
  <si>
    <t>The following discount rates are used:</t>
  </si>
  <si>
    <t xml:space="preserve">• Risk-free rate = </t>
  </si>
  <si>
    <t xml:space="preserve">• Risk-adjusted rate = </t>
  </si>
  <si>
    <t>for discounting losses</t>
  </si>
  <si>
    <t xml:space="preserve">• Tax rate = </t>
  </si>
  <si>
    <t>Premium is paid at t = 0 and all losses and taxes are paid at t = 1.</t>
  </si>
  <si>
    <t xml:space="preserve">• Required Capital = </t>
  </si>
  <si>
    <t>to support the policy</t>
  </si>
  <si>
    <t>Given the following for an insurance policy of a one-period insurer that's being quoted:</t>
  </si>
  <si>
    <t>Part a – Equilibrium DCF Premium</t>
  </si>
  <si>
    <t>Calculate the year-end value of the firm and the return on equity for writing this policy.</t>
  </si>
  <si>
    <t>Part b – Year-End Value and DCF Return on Equity</t>
  </si>
  <si>
    <t>Calculate the DCF premium as the premium where DCF = 0. Premium equals the sum of the present value of loss, tax on investment income, and tax on underwriting income. Make sure to discount losses at the risk-adjusted discount rate.</t>
  </si>
  <si>
    <t>For a one-period insurer (rearranging):</t>
  </si>
  <si>
    <t xml:space="preserve">Premium = </t>
  </si>
  <si>
    <t>Paid Loss</t>
  </si>
  <si>
    <t>PV(Prem)</t>
  </si>
  <si>
    <t>PV(Loss)</t>
  </si>
  <si>
    <t>Time</t>
  </si>
  <si>
    <t>Invested</t>
  </si>
  <si>
    <t>Mildenhall - One-Period DCF Model</t>
  </si>
  <si>
    <t>Calculate the year-end value of the firm where this is the only policy.</t>
  </si>
  <si>
    <t xml:space="preserve">End Value = </t>
  </si>
  <si>
    <t>Calculate the return on equity for writing the policy. You can do this in two different approaches. If you already calculated the year-end value, the first formula will be easier.</t>
  </si>
  <si>
    <t xml:space="preserve">ROE = </t>
  </si>
  <si>
    <t>Income</t>
  </si>
  <si>
    <t>PV(II Tax)</t>
  </si>
  <si>
    <t>PV(UW Tax)</t>
  </si>
  <si>
    <t>Discounted</t>
  </si>
  <si>
    <t>Cash Flow</t>
  </si>
  <si>
    <t>Paid</t>
  </si>
  <si>
    <r>
      <t>R</t>
    </r>
    <r>
      <rPr>
        <vertAlign val="subscript"/>
        <sz val="12"/>
        <color rgb="FF000000"/>
        <rFont val="Calibri"/>
        <family val="2"/>
        <scheme val="minor"/>
      </rPr>
      <t>f</t>
    </r>
  </si>
  <si>
    <r>
      <t>R</t>
    </r>
    <r>
      <rPr>
        <vertAlign val="subscript"/>
        <sz val="12"/>
        <color rgb="FF000000"/>
        <rFont val="Calibri"/>
        <family val="2"/>
        <scheme val="minor"/>
      </rPr>
      <t>L</t>
    </r>
  </si>
  <si>
    <t>Alternative Approach with Cashflow Table</t>
  </si>
  <si>
    <t>Earned Prem</t>
  </si>
  <si>
    <t>Incurred Loss</t>
  </si>
  <si>
    <t>Equity Flow</t>
  </si>
  <si>
    <t xml:space="preserve">• Capital-to-Reserves Ratio = </t>
  </si>
  <si>
    <t xml:space="preserve">• Premium = </t>
  </si>
  <si>
    <t>D</t>
  </si>
  <si>
    <t>The market value of liabilities is determined by discounting expected losses at a 2% risk-adjusted rate.</t>
  </si>
  <si>
    <t>After-Tax UW Income</t>
  </si>
  <si>
    <t>UEPR</t>
  </si>
  <si>
    <t>Paid Premium</t>
  </si>
  <si>
    <t>Mildenhall - Portfolio Constant Cost of Capital Pricing</t>
  </si>
  <si>
    <t>Discounted to the end of year 1</t>
  </si>
  <si>
    <t>𝛼 =</t>
  </si>
  <si>
    <t>𝛽 =</t>
  </si>
  <si>
    <t xml:space="preserve">E[X] = </t>
  </si>
  <si>
    <t xml:space="preserve">CV = </t>
  </si>
  <si>
    <t>Given the following for an insurer in a non-Cat portfolio of policies:</t>
  </si>
  <si>
    <t>• Portfolio liabilities (X) follow a Gamma distribution with the following:</t>
  </si>
  <si>
    <t xml:space="preserve">• Insurer Cost of capital = </t>
  </si>
  <si>
    <t>• Assume the risk-free rate is 0%</t>
  </si>
  <si>
    <t>Calculate the total premium for the insurance portfolio accounting for frictional costs to the investors.</t>
  </si>
  <si>
    <t>Part a – Portfolio Constant Cost of Capital (CCoC) Pricing</t>
  </si>
  <si>
    <t>• The adjustment for default is small and can be ignored.</t>
  </si>
  <si>
    <t>Calculate the required assets, a(X), using an appropriate capital risk measure. For CCoC pricing, VaR is commonly used.</t>
  </si>
  <si>
    <t>In Excel (Gamma distribution)</t>
  </si>
  <si>
    <r>
      <t xml:space="preserve">VaR = GAMMA.INV( </t>
    </r>
    <r>
      <rPr>
        <sz val="12"/>
        <color rgb="FFFF0000"/>
        <rFont val="Calibri"/>
        <family val="2"/>
      </rPr>
      <t>probability</t>
    </r>
    <r>
      <rPr>
        <sz val="12"/>
        <color theme="1"/>
        <rFont val="Calibri"/>
        <family val="2"/>
      </rPr>
      <t xml:space="preserve"> , </t>
    </r>
    <r>
      <rPr>
        <sz val="12"/>
        <color rgb="FFFF0000"/>
        <rFont val="Calibri"/>
        <family val="2"/>
      </rPr>
      <t xml:space="preserve">𝛼 </t>
    </r>
    <r>
      <rPr>
        <sz val="12"/>
        <color theme="1"/>
        <rFont val="Calibri"/>
        <family val="2"/>
      </rPr>
      <t>,</t>
    </r>
    <r>
      <rPr>
        <sz val="12"/>
        <color rgb="FFFF0000"/>
        <rFont val="Calibri"/>
        <family val="2"/>
      </rPr>
      <t xml:space="preserve"> 𝛽</t>
    </r>
    <r>
      <rPr>
        <sz val="12"/>
        <color theme="1"/>
        <rFont val="Calibri"/>
        <family val="2"/>
      </rPr>
      <t xml:space="preserve"> )</t>
    </r>
  </si>
  <si>
    <t>Calculate the Portfolio CCoC premium as the loss cost plus cost of capital discounted to t = 0 with the cost of capital rate. In theory, loss cost should be calculated as the expected value of liabilities limited to the required assets. In practice, unlimited expected loss, E[X], is often used since the default adjustment is often small and can be ignored.</t>
  </si>
  <si>
    <t>The problem states that "The adjustment for default is small and can be ignored," so use E[X] in the numerator.</t>
  </si>
  <si>
    <t>• Investors incur frictional costs (per year) estimated at</t>
  </si>
  <si>
    <t xml:space="preserve">𝜄* = </t>
  </si>
  <si>
    <t>Calculate the premium adjusted for frictional costs by either grossing up the premium (above) for the frictional costs OR by calculating premium with the same formula but with a cost of capital % that's adjusted upwards to account for frictional costs.</t>
  </si>
  <si>
    <t>Approach 1: Gross up premium for frictional costs</t>
  </si>
  <si>
    <t>Approach 2: Calculate premium with an adjusted cost of capital %</t>
  </si>
  <si>
    <t>Mildenhall Ch. 8 - pg. 198-200</t>
  </si>
  <si>
    <t>τ = frictional cost %</t>
  </si>
  <si>
    <t xml:space="preserve">Portfolio CCoC pricing is similar to a discounted cash flow with no taxes and (for Mildenhall) assumes the risk-free rate is zero. It fundamentally is based on the following relationships:
</t>
  </si>
  <si>
    <t>As discussed before, to calculate VaR with a common continuous distribution, use the inverse function formula in Excel. Otherwise, the required assets would need to be given in the problem.</t>
  </si>
  <si>
    <t>A few things to keep in mind:
• The amount of capital is the economic capital or risk capital. It's the amount of capital that guarantees payment of liabilities (marked-to-market over one year) with high confidence.
• The target return on capital should be given, likely the weighted average cost of capital (WACC)</t>
  </si>
  <si>
    <t>Calculate the IRR for the policy and determine whether or not the insurer should underwrite the policy.</t>
  </si>
  <si>
    <t>Calculate the IRR fair premium for the policy based on the insurer's cost of capital.</t>
  </si>
  <si>
    <t>Part a – Calculate the IRR for a Policy</t>
  </si>
  <si>
    <t xml:space="preserve">D = </t>
  </si>
  <si>
    <t>Calculate the required capital based on the constant capital-to-reserves ratio, 𝜙.</t>
  </si>
  <si>
    <t xml:space="preserve">Q = </t>
  </si>
  <si>
    <t>Calculate the assets at t = 0 as the sum of the required capital and the paid premium. At t=0, the premium is unearned and UEPR is set up. The paid premium is an asset that can be invested.</t>
  </si>
  <si>
    <t xml:space="preserve">a = </t>
  </si>
  <si>
    <t>Calculate the after-tax underwriting income at t = 1. Underwriting Income equals Earned Premium minus Incurred Losses (and Expenses). In Mildenhall, expenses are ignored, but this is where they'd be applied.</t>
  </si>
  <si>
    <t xml:space="preserve">After-Tax UW Income = </t>
  </si>
  <si>
    <t>Calculate the after-tax investment income at t = 1 using the assets invested at the start of the year, t = 0. Use the risk-free rate of return.</t>
  </si>
  <si>
    <t xml:space="preserve">After-Tax Inv Income = </t>
  </si>
  <si>
    <t>6)</t>
  </si>
  <si>
    <r>
      <t xml:space="preserve">Calculate the equity flow </t>
    </r>
    <r>
      <rPr>
        <b/>
        <i/>
        <u/>
        <sz val="12"/>
        <color theme="1"/>
        <rFont val="Calibri"/>
        <family val="2"/>
      </rPr>
      <t>to the investor</t>
    </r>
    <r>
      <rPr>
        <b/>
        <sz val="12"/>
        <color theme="1"/>
        <rFont val="Calibri"/>
        <family val="2"/>
      </rPr>
      <t xml:space="preserve"> as the after-tax income (UW and investment income) and the change in capital (Q) </t>
    </r>
    <r>
      <rPr>
        <b/>
        <i/>
        <u/>
        <sz val="12"/>
        <color theme="1"/>
        <rFont val="Calibri"/>
        <family val="2"/>
      </rPr>
      <t>for the investor</t>
    </r>
    <r>
      <rPr>
        <b/>
        <sz val="12"/>
        <color theme="1"/>
        <rFont val="Calibri"/>
        <family val="2"/>
      </rPr>
      <t>.</t>
    </r>
  </si>
  <si>
    <t>Below is the full table set up:</t>
  </si>
  <si>
    <t xml:space="preserve">Time (t) </t>
  </si>
  <si>
    <t>After-Tax Inv. Income</t>
  </si>
  <si>
    <t>Change in Capital</t>
  </si>
  <si>
    <t>7)</t>
  </si>
  <si>
    <t>Calculate the IRR, which is the discount rate where the NPV of all the cash flows to and from the investor equals zero. If the IRR is greater than the cost of capital, the policy (or business) is profitable.</t>
  </si>
  <si>
    <t>In Excel</t>
  </si>
  <si>
    <t>IRR = IRR(Cash Flows)</t>
  </si>
  <si>
    <t xml:space="preserve">IRR = </t>
  </si>
  <si>
    <t>The IRR is greater than the insurer's cost of capital, so the insurer should write the policy.</t>
  </si>
  <si>
    <t>Part b – IRR Fair Premium</t>
  </si>
  <si>
    <t>8)</t>
  </si>
  <si>
    <r>
      <t>Calculate the IRR fair premium which is the premium that results in an IRR of the insurer's cost of capital, R</t>
    </r>
    <r>
      <rPr>
        <b/>
        <vertAlign val="subscript"/>
        <sz val="12"/>
        <color theme="1"/>
        <rFont val="Calibri"/>
        <family val="2"/>
      </rPr>
      <t>S</t>
    </r>
    <r>
      <rPr>
        <b/>
        <sz val="12"/>
        <color theme="1"/>
        <rFont val="Calibri"/>
        <family val="2"/>
      </rPr>
      <t>. Note that the formula in Mildenhall here is only for the simple one-period scenario.</t>
    </r>
  </si>
  <si>
    <t xml:space="preserve">Fair Prem = </t>
  </si>
  <si>
    <t>An IRR model is from the investor's viewpoint. The idea is to collapse all of the cash flows for each time period into a series of equity flows. At t = 0, investors invest capital which is why the equity flow at t = 0 is negative. In future periods, capital is returned to investors along with after-tax income.
For a project, business, or policy, the IRR is compared to a hurdle rate. If the IRR for the project is greater than the hurdle rate (cost of capital), then the project should be undertaken.</t>
  </si>
  <si>
    <t>• Doesn't require us to determine discount rates for each cash flow</t>
  </si>
  <si>
    <t>• Requires a hurdle rate (required rate of return) to make a final decision</t>
  </si>
  <si>
    <t>As long as the equity flows are spaced out in even years (0, 1, 2, …), you can use the IRR( Cash Flows ) formula to easily calculate the IRR. Another way to do it is to set up a table (like step 7) and use trial-and-error to find a discount rate that will discount the equity flows to NPV = 0.</t>
  </si>
  <si>
    <t>Mildenhall Ch. 8 - pg. 197-198</t>
  </si>
  <si>
    <t>Mildenhall - One-Period IRR Model</t>
  </si>
  <si>
    <t>Based on the premium calculated in part a, calculate the following values:</t>
  </si>
  <si>
    <t>• Margin</t>
  </si>
  <si>
    <t>• Loss ratio</t>
  </si>
  <si>
    <t>• Required capital</t>
  </si>
  <si>
    <t>• Rate of Return</t>
  </si>
  <si>
    <t>• Leverage</t>
  </si>
  <si>
    <t>c.</t>
  </si>
  <si>
    <t>Part c – Portfolio CCoC Pricing with frictional costs</t>
  </si>
  <si>
    <t>Part b – Insurance Pricing and Capital Relationships</t>
  </si>
  <si>
    <t>VaR 99.5% =</t>
  </si>
  <si>
    <t>• Required assets are set at 99.6% VaR risk measure</t>
  </si>
  <si>
    <t xml:space="preserve">p = </t>
  </si>
  <si>
    <t>Mildenhall - Classical PCPs</t>
  </si>
  <si>
    <t xml:space="preserve">Calculate the total premium (net of underwriting expenses) for the insurance portfolio using portfolio constant cost of capital pricing, ignoring frictional costs. </t>
  </si>
  <si>
    <t>Calculate the margin as the premium (net of underwriting expenses) minus loss.</t>
  </si>
  <si>
    <t>Calculate the loss ratio as loss divided by premium.</t>
  </si>
  <si>
    <t>Rate of return equals margin divided by capital. If premium is calculated with the constant cost of capital method, the rate of return will equal the cost of capital.</t>
  </si>
  <si>
    <r>
      <t xml:space="preserve">Calculate (premium) leverage as premium divided by capital. Note that this is different than </t>
    </r>
    <r>
      <rPr>
        <b/>
        <i/>
        <u/>
        <sz val="12"/>
        <color theme="1"/>
        <rFont val="Calibri"/>
        <family val="2"/>
      </rPr>
      <t>asset leverage</t>
    </r>
    <r>
      <rPr>
        <b/>
        <sz val="12"/>
        <color theme="1"/>
        <rFont val="Calibri"/>
        <family val="2"/>
      </rPr>
      <t>, which is assets divided by premium.</t>
    </r>
  </si>
  <si>
    <t xml:space="preserve">Margin = </t>
  </si>
  <si>
    <t xml:space="preserve">Loss Ratio = </t>
  </si>
  <si>
    <t xml:space="preserve">Rate of Return = </t>
  </si>
  <si>
    <t xml:space="preserve">Leverage = </t>
  </si>
  <si>
    <t>Mildenhall Ch. 2 - pg. 13-15</t>
  </si>
  <si>
    <t xml:space="preserve">Required Capital = </t>
  </si>
  <si>
    <t>Loss (X)</t>
  </si>
  <si>
    <t>P(X)</t>
  </si>
  <si>
    <t>PCP</t>
  </si>
  <si>
    <t>Net</t>
  </si>
  <si>
    <t>Expected Value</t>
  </si>
  <si>
    <t>VaR</t>
  </si>
  <si>
    <t>Variance</t>
  </si>
  <si>
    <t>Std Deviation</t>
  </si>
  <si>
    <t>Exponential</t>
  </si>
  <si>
    <t>Dutch</t>
  </si>
  <si>
    <t>Given the following aggregate loss distribution for a business unit and premium calculation principles (PCPs):</t>
  </si>
  <si>
    <t>The insurer purchased the following aggregate reinsurance treaty for the business unit:</t>
  </si>
  <si>
    <t>Calculate the gross and net premium for each PCP.</t>
  </si>
  <si>
    <t>Part a – PCP Premium Calculation</t>
  </si>
  <si>
    <t>Calculate the expected value and variance for the business unit based on the probability distribution.</t>
  </si>
  <si>
    <t>9)</t>
  </si>
  <si>
    <t>Part b – PCP Loss Ratios</t>
  </si>
  <si>
    <t>For the variance calculation, you can calculate it using a SUMPRODUCT( ) with the (X - E[X])^2 expression in it or by setting up a table. Do whichever is easier for you.</t>
  </si>
  <si>
    <t>The Net PCP is simply the expected loss with no margin.</t>
  </si>
  <si>
    <t>10)</t>
  </si>
  <si>
    <t>11)</t>
  </si>
  <si>
    <t>F(X)</t>
  </si>
  <si>
    <t>Gross</t>
  </si>
  <si>
    <t>Set up the loss distribution net of reinsurance based on the reinsurance treaty terms. Calculate the net amount as the gross loss minus the ceded loss amount in the reinsured layer above the attachment and below the top of the limit (attachment + limit).</t>
  </si>
  <si>
    <r>
      <t xml:space="preserve">= MAX(MIN( </t>
    </r>
    <r>
      <rPr>
        <sz val="12"/>
        <color rgb="FFFF0000"/>
        <rFont val="Calibri"/>
        <family val="2"/>
      </rPr>
      <t>Layer Limit</t>
    </r>
    <r>
      <rPr>
        <sz val="12"/>
        <color theme="1"/>
        <rFont val="Calibri"/>
        <family val="2"/>
      </rPr>
      <t xml:space="preserve"> , </t>
    </r>
    <r>
      <rPr>
        <sz val="12"/>
        <color rgb="FFFF0000"/>
        <rFont val="Calibri"/>
        <family val="2"/>
      </rPr>
      <t>Loss</t>
    </r>
    <r>
      <rPr>
        <sz val="12"/>
        <color theme="1"/>
        <rFont val="Calibri"/>
        <family val="2"/>
      </rPr>
      <t xml:space="preserve"> - </t>
    </r>
    <r>
      <rPr>
        <sz val="12"/>
        <color rgb="FFFF0000"/>
        <rFont val="Calibri"/>
        <family val="2"/>
      </rPr>
      <t>Attachment</t>
    </r>
    <r>
      <rPr>
        <sz val="12"/>
        <color theme="1"/>
        <rFont val="Calibri"/>
        <family val="2"/>
      </rPr>
      <t xml:space="preserve"> ), 0 )</t>
    </r>
  </si>
  <si>
    <t>Ceded Loss:</t>
  </si>
  <si>
    <t>E[X]</t>
  </si>
  <si>
    <t>Var(X)</t>
  </si>
  <si>
    <t xml:space="preserve">Net PCP </t>
  </si>
  <si>
    <t xml:space="preserve">Variance PCP </t>
  </si>
  <si>
    <t xml:space="preserve">Std Dev PCP </t>
  </si>
  <si>
    <t xml:space="preserve">Exponential PCP </t>
  </si>
  <si>
    <t xml:space="preserve">Dutch PCP </t>
  </si>
  <si>
    <t xml:space="preserve"> </t>
  </si>
  <si>
    <t xml:space="preserve">VaR 95% PCP </t>
  </si>
  <si>
    <t>𝑒^(𝜋𝑋)</t>
  </si>
  <si>
    <t>E[𝑒^(𝜋𝑋)]</t>
  </si>
  <si>
    <r>
      <t>(X - E[X])</t>
    </r>
    <r>
      <rPr>
        <vertAlign val="superscript"/>
        <sz val="12"/>
        <color theme="1"/>
        <rFont val="Calibri"/>
        <family val="2"/>
      </rPr>
      <t>+</t>
    </r>
  </si>
  <si>
    <r>
      <t>E[(X - E[X])</t>
    </r>
    <r>
      <rPr>
        <vertAlign val="superscript"/>
        <sz val="12"/>
        <color theme="1"/>
        <rFont val="Calibri"/>
        <family val="2"/>
      </rPr>
      <t>+</t>
    </r>
    <r>
      <rPr>
        <sz val="12"/>
        <color theme="1"/>
        <rFont val="Calibri"/>
        <family val="2"/>
      </rPr>
      <t>]</t>
    </r>
  </si>
  <si>
    <t>PCP Premium</t>
  </si>
  <si>
    <t>PCP Loss Ratio</t>
  </si>
  <si>
    <t>Ceded</t>
  </si>
  <si>
    <t>Calculate the expected value PCP as the expected loss with a margin based on the expected loss.</t>
  </si>
  <si>
    <t xml:space="preserve">The VaR PCP is simply the VaR risk measure. </t>
  </si>
  <si>
    <t>The Variance PCP includes a premium margin based on a percentage of the variance.</t>
  </si>
  <si>
    <t>The Standard Deviation PCP includes a premium margin based on a percentage of the standard deviation.</t>
  </si>
  <si>
    <t>For the Exponential PCP, set up a table to calculate the transformed 𝑒^(𝜋𝑋) values. Use this to calculate the Exponential PCP.</t>
  </si>
  <si>
    <t>Calculate the implied net and ceded loss ratio for each PCP.</t>
  </si>
  <si>
    <r>
      <t>The Dutch PCP uses the excess loss cost, (X - E[X])</t>
    </r>
    <r>
      <rPr>
        <b/>
        <vertAlign val="superscript"/>
        <sz val="12"/>
        <color theme="1"/>
        <rFont val="Calibri"/>
        <family val="2"/>
      </rPr>
      <t>+</t>
    </r>
    <r>
      <rPr>
        <b/>
        <sz val="12"/>
        <color theme="1"/>
        <rFont val="Calibri"/>
        <family val="2"/>
      </rPr>
      <t>, above the expected loss. The premium margin is based on the expected excess loss above the overall expected loss, so it's focused more on the tail risk.</t>
    </r>
  </si>
  <si>
    <t>Below is a summary of the premium calculations, Gross and Net, for each PCP.</t>
  </si>
  <si>
    <t>The implied loss ratio is simply the expected ground-up loss, E[X], divided by the premium PCP. For the ceded loss ratio, make sure to first calculate the ceded loss and premium.</t>
  </si>
  <si>
    <t>Pay attention to the formulas used in this recipe. This is a spot where it's helpful to use some MAX( ) or nested MAX( MIN( )) formulas such as calculating the net loss or the excess loss for the Dutch PCP.</t>
  </si>
  <si>
    <t>Other PCP Forms</t>
  </si>
  <si>
    <t>Alternative Representation with a Survival Function</t>
  </si>
  <si>
    <t>X</t>
  </si>
  <si>
    <t>p</t>
  </si>
  <si>
    <t>An insurance company has a risk portfolio with the following discrete distribution of losses:</t>
  </si>
  <si>
    <t>j</t>
  </si>
  <si>
    <t>S</t>
  </si>
  <si>
    <t>g(S)</t>
  </si>
  <si>
    <t>𝚫g(S)</t>
  </si>
  <si>
    <t>X' = X ^ a</t>
  </si>
  <si>
    <t>𝚫X'</t>
  </si>
  <si>
    <t>Total premium is calculated with a spectral risk measure based on a Wang transform distortion function with the following parameters:</t>
  </si>
  <si>
    <t xml:space="preserve">𝜆 = </t>
  </si>
  <si>
    <t>Calculate the total premium for the risk portfolio using the spectral risk measure and taking into consideration the default probability.</t>
  </si>
  <si>
    <t>•  Margin</t>
  </si>
  <si>
    <t>Calculate the following insurance statistics for the risk portfolio as a whole:</t>
  </si>
  <si>
    <t>•  Average Risk Return</t>
  </si>
  <si>
    <t xml:space="preserve">• Total Required Assets = </t>
  </si>
  <si>
    <t>Pad the input by adding a zero outcome (X = 0) with probability zero. Sort and group outcomes if it's not already done. See the complete table in step 3.</t>
  </si>
  <si>
    <r>
      <t xml:space="preserve">If you're given an amount of assets, </t>
    </r>
    <r>
      <rPr>
        <b/>
        <i/>
        <sz val="12"/>
        <color theme="1"/>
        <rFont val="Calibri"/>
        <family val="2"/>
      </rPr>
      <t>a</t>
    </r>
    <r>
      <rPr>
        <b/>
        <sz val="12"/>
        <color theme="1"/>
        <rFont val="Calibri"/>
        <family val="2"/>
      </rPr>
      <t>, calculate X limited to a to reflect the possibility of default where losses are greater than assets.</t>
    </r>
  </si>
  <si>
    <r>
      <t>Calcuate the survival function S</t>
    </r>
    <r>
      <rPr>
        <b/>
        <vertAlign val="subscript"/>
        <sz val="12"/>
        <color theme="1"/>
        <rFont val="Calibri"/>
        <family val="2"/>
      </rPr>
      <t>j</t>
    </r>
    <r>
      <rPr>
        <b/>
        <sz val="12"/>
        <color theme="1"/>
        <rFont val="Calibri"/>
        <family val="2"/>
      </rPr>
      <t>, the probability that X is greater than X</t>
    </r>
    <r>
      <rPr>
        <b/>
        <vertAlign val="subscript"/>
        <sz val="12"/>
        <color theme="1"/>
        <rFont val="Calibri"/>
        <family val="2"/>
      </rPr>
      <t>j</t>
    </r>
    <r>
      <rPr>
        <b/>
        <sz val="12"/>
        <color theme="1"/>
        <rFont val="Calibri"/>
        <family val="2"/>
      </rPr>
      <t>.</t>
    </r>
  </si>
  <si>
    <t>Apply the distortion function, g(s), to the survival function to calculate the distorted survival function, g(S). This increases the values of the survival function to  place greater weight on larger losses.</t>
  </si>
  <si>
    <t>Calculate the risk-adjusted probabilities for each loss event as the difference in the risk-adjusted survival function between loss events.</t>
  </si>
  <si>
    <t>X' = MIN( X, a )</t>
  </si>
  <si>
    <r>
      <t>X'</t>
    </r>
    <r>
      <rPr>
        <vertAlign val="subscript"/>
        <sz val="12"/>
        <color theme="1"/>
        <rFont val="Calibri"/>
        <family val="2"/>
      </rPr>
      <t>1</t>
    </r>
    <r>
      <rPr>
        <sz val="12"/>
        <color theme="1"/>
        <rFont val="Calibri"/>
        <family val="2"/>
      </rPr>
      <t xml:space="preserve"> = </t>
    </r>
  </si>
  <si>
    <r>
      <t>S</t>
    </r>
    <r>
      <rPr>
        <vertAlign val="subscript"/>
        <sz val="12"/>
        <color theme="1"/>
        <rFont val="Calibri"/>
        <family val="2"/>
      </rPr>
      <t>1</t>
    </r>
    <r>
      <rPr>
        <sz val="12"/>
        <color theme="1"/>
        <rFont val="Calibri"/>
        <family val="2"/>
      </rPr>
      <t xml:space="preserve"> = </t>
    </r>
  </si>
  <si>
    <r>
      <t>g(S</t>
    </r>
    <r>
      <rPr>
        <vertAlign val="subscript"/>
        <sz val="12"/>
        <color theme="1"/>
        <rFont val="Calibri"/>
        <family val="2"/>
      </rPr>
      <t>1</t>
    </r>
    <r>
      <rPr>
        <sz val="12"/>
        <color theme="1"/>
        <rFont val="Calibri"/>
        <family val="2"/>
      </rPr>
      <t xml:space="preserve">) = </t>
    </r>
  </si>
  <si>
    <t>Wang Transform</t>
  </si>
  <si>
    <t>Use the following Excel functions for the Standard Normal Distribution:</t>
  </si>
  <si>
    <r>
      <t>𝚽</t>
    </r>
    <r>
      <rPr>
        <vertAlign val="superscript"/>
        <sz val="12"/>
        <color theme="1"/>
        <rFont val="Calibri"/>
        <family val="2"/>
      </rPr>
      <t>-1</t>
    </r>
    <r>
      <rPr>
        <sz val="12"/>
        <color theme="1"/>
        <rFont val="Calibri"/>
        <family val="2"/>
      </rPr>
      <t>(p) = NORM.S.INV( p )</t>
    </r>
  </si>
  <si>
    <t>𝚽(z) = NORM.S.DIST( z , TRUE )</t>
  </si>
  <si>
    <r>
      <t>𝚫g(S</t>
    </r>
    <r>
      <rPr>
        <vertAlign val="subscript"/>
        <sz val="12"/>
        <color theme="1"/>
        <rFont val="Calibri"/>
        <family val="2"/>
      </rPr>
      <t>1</t>
    </r>
    <r>
      <rPr>
        <sz val="12"/>
        <color theme="1"/>
        <rFont val="Calibri"/>
        <family val="2"/>
      </rPr>
      <t xml:space="preserve">) = </t>
    </r>
  </si>
  <si>
    <t>𝚽-1(s)  can't be evaluated at s = 1 and s = 0, so simply set g(1) = 1 and g(0) = 0.</t>
  </si>
  <si>
    <r>
      <t xml:space="preserve">Calculate the expected loss and the distorted expected loss (spectral risk measure) as the sumproduct of the losses limited to </t>
    </r>
    <r>
      <rPr>
        <b/>
        <i/>
        <sz val="12"/>
        <color theme="1"/>
        <rFont val="Calibri"/>
        <family val="2"/>
      </rPr>
      <t>a</t>
    </r>
    <r>
      <rPr>
        <b/>
        <sz val="12"/>
        <color theme="1"/>
        <rFont val="Calibri"/>
        <family val="2"/>
      </rPr>
      <t xml:space="preserve"> and the probabilities (or risk-adjusted probabilities).</t>
    </r>
  </si>
  <si>
    <t xml:space="preserve">E[ X ^ a ] = </t>
  </si>
  <si>
    <t>Probability</t>
  </si>
  <si>
    <t>Distorted</t>
  </si>
  <si>
    <t>Capital =</t>
  </si>
  <si>
    <t>Part a – Spectral Risk Measure on a Discrete Distribution</t>
  </si>
  <si>
    <t>Part b – Total Margin and Rate of Return</t>
  </si>
  <si>
    <t>X' × p</t>
  </si>
  <si>
    <t>X' × 𝚫g(S)</t>
  </si>
  <si>
    <t>g(S) × 𝚫X'</t>
  </si>
  <si>
    <t>S × 𝚫X'</t>
  </si>
  <si>
    <t>Mildenhall - Spectral Risk Measures</t>
  </si>
  <si>
    <t>Mildenhall - Bernoulli Layers and Distortion Functions</t>
  </si>
  <si>
    <t>Calculate the margin as the premium minus loss. For a spectral risk measure, the premium is the distorted expected loss. The margin is calculated by subtracting the undistorted expected loss. Make sure to account for the default possibility.</t>
  </si>
  <si>
    <t>Average risk return equals total margin divided by total capital. Remember that capital is simply assets minus premium.</t>
  </si>
  <si>
    <t xml:space="preserve">Avg Risk Return = </t>
  </si>
  <si>
    <t xml:space="preserve">Assets = </t>
  </si>
  <si>
    <t>The table below summarizes all of the calculations based on a given level of assets:</t>
  </si>
  <si>
    <t>Demonstrate how the total premium can be calculated in terms of the average cost of capital (risk return).</t>
  </si>
  <si>
    <t>Part c – Premium Based on Average Cost of Capital</t>
  </si>
  <si>
    <t>Calculate the total premium based on the average cost of capital (risk return), similarly to the constant cost of capital calculation of premium from the classical approach.</t>
  </si>
  <si>
    <t>Premium =</t>
  </si>
  <si>
    <t>As you can see, we can calculate the same total premium as in Step 6 using this formula similar to the Constant Cost of Capital pricing. The difference is that here, the cost of capital varies by layer.</t>
  </si>
  <si>
    <t xml:space="preserve">Alternatively, we can calculate expected loss and spectral risk measure (premium) using the survival function form. It's calculated as the sum of g(S) times the change in limited loss (∆𝑋′) over the distribution. Either approach works, but you should know how to calculate each one. </t>
  </si>
  <si>
    <t xml:space="preserve">Total Pricing Problem and the Split Between Policyholders and Investors </t>
  </si>
  <si>
    <r>
      <t xml:space="preserve">The </t>
    </r>
    <r>
      <rPr>
        <b/>
        <sz val="12"/>
        <color theme="1"/>
        <rFont val="Calibri"/>
        <family val="2"/>
      </rPr>
      <t>total pricing problem</t>
    </r>
    <r>
      <rPr>
        <sz val="12"/>
        <color theme="1"/>
        <rFont val="Calibri"/>
        <family val="2"/>
      </rPr>
      <t xml:space="preserve"> is deciding the split of total assets (a) between policyholder premium (P) and investor capital (Q). 
Policyholders must fund the expected loss (S) through premium. The rest of the assets (a - S) represents a </t>
    </r>
    <r>
      <rPr>
        <b/>
        <sz val="12"/>
        <color theme="1"/>
        <rFont val="Calibri"/>
        <family val="2"/>
      </rPr>
      <t xml:space="preserve">shared liability </t>
    </r>
    <r>
      <rPr>
        <sz val="12"/>
        <color theme="1"/>
        <rFont val="Calibri"/>
        <family val="2"/>
      </rPr>
      <t xml:space="preserve">that's split between:
• Margin (M) - Paid by policyholders
• Capital (Q) - Funded by investors
The percentages of this split are described by the </t>
    </r>
    <r>
      <rPr>
        <b/>
        <sz val="12"/>
        <color theme="1"/>
        <rFont val="Calibri"/>
        <family val="2"/>
      </rPr>
      <t xml:space="preserve">risk discount rate </t>
    </r>
    <r>
      <rPr>
        <sz val="12"/>
        <color theme="1"/>
        <rFont val="Calibri"/>
        <family val="2"/>
      </rPr>
      <t xml:space="preserve">and the </t>
    </r>
    <r>
      <rPr>
        <b/>
        <sz val="12"/>
        <color theme="1"/>
        <rFont val="Calibri"/>
        <family val="2"/>
      </rPr>
      <t>risk discount factor:</t>
    </r>
  </si>
  <si>
    <t>𝛿(𝑎) =</t>
  </si>
  <si>
    <t xml:space="preserve">𝜈 (𝑎) = </t>
  </si>
  <si>
    <t xml:space="preserve">𝑎−𝑆 (𝑎) = </t>
  </si>
  <si>
    <t xml:space="preserve">Total = </t>
  </si>
  <si>
    <t xml:space="preserve">Based on these formulas we can calculate the split of the shared liability between policyholders and investors: </t>
  </si>
  <si>
    <t>⇽ Shared Liability</t>
  </si>
  <si>
    <t>⇽ % Funded by policyholders with Margin</t>
  </si>
  <si>
    <t>⇽ % Funded by investors with Capital</t>
  </si>
  <si>
    <r>
      <t>For the Wang transform in particular, make sure you're comfortable with how to use the NORM.S.DIST( ) and NORM.S.INV( ) functions for 𝚽(z) and 𝚽</t>
    </r>
    <r>
      <rPr>
        <vertAlign val="superscript"/>
        <sz val="12"/>
        <color theme="1"/>
        <rFont val="Calibri"/>
        <family val="2"/>
      </rPr>
      <t>-1</t>
    </r>
    <r>
      <rPr>
        <sz val="12"/>
        <color theme="1"/>
        <rFont val="Calibri"/>
        <family val="2"/>
      </rPr>
      <t>(p). I expect you would probably be given the formulas like in the problem above, but you don't want to waste time on the exam figuring them out.</t>
    </r>
  </si>
  <si>
    <t xml:space="preserve">Mildenhall Ch. 10 and 11 - pg. 236-238, 271-275, 281-282 </t>
  </si>
  <si>
    <t>Given the following for an insurer pricing a risk portfolio using a spectral risk measure:</t>
  </si>
  <si>
    <t>Calculate the following insurance market statistics for Bernoulli layers at each asset level.</t>
  </si>
  <si>
    <t>• Loss Ratio</t>
  </si>
  <si>
    <t>• Expected Loss</t>
  </si>
  <si>
    <t>• Premium</t>
  </si>
  <si>
    <t>• Capital</t>
  </si>
  <si>
    <t>• Risk Return</t>
  </si>
  <si>
    <t>• Premium Leverage</t>
  </si>
  <si>
    <t>• Risk Discount Rate</t>
  </si>
  <si>
    <t>• Markup</t>
  </si>
  <si>
    <t>S(x)</t>
  </si>
  <si>
    <t>P(x)</t>
  </si>
  <si>
    <t>M(x)</t>
  </si>
  <si>
    <t>Q(x)</t>
  </si>
  <si>
    <t>𝜄(x)</t>
  </si>
  <si>
    <t>F(x)</t>
  </si>
  <si>
    <t>The Proportional Hazard distortion function is usedwith the following parameters:</t>
  </si>
  <si>
    <t xml:space="preserve">S(62.7M) = </t>
  </si>
  <si>
    <t>Calculate the premium as the distorted survival function, g(S(x)). The distortion places extra weight on the probability that the layer is breached ( X &gt; x ). The extra weight represents the premium margin.</t>
  </si>
  <si>
    <t>Loss Ratio =</t>
  </si>
  <si>
    <t xml:space="preserve">P(62.7M) = </t>
  </si>
  <si>
    <t xml:space="preserve">Markup = </t>
  </si>
  <si>
    <t xml:space="preserve">Premium Leverage = </t>
  </si>
  <si>
    <t>Risk Return =</t>
  </si>
  <si>
    <t xml:space="preserve">𝜈(62.7M) = </t>
  </si>
  <si>
    <t xml:space="preserve">𝛿(62.7M) = </t>
  </si>
  <si>
    <t>Q(62.7M) =</t>
  </si>
  <si>
    <t>M(62.7M) =</t>
  </si>
  <si>
    <t>11))</t>
  </si>
  <si>
    <t>a</t>
  </si>
  <si>
    <t>Assets (layer)</t>
  </si>
  <si>
    <t>Expected Loss</t>
  </si>
  <si>
    <t>Prem Leverage = P(x) / Q(x)</t>
  </si>
  <si>
    <t>Margin</t>
  </si>
  <si>
    <t xml:space="preserve">Markup </t>
  </si>
  <si>
    <t>= P(x) / S(x)</t>
  </si>
  <si>
    <t xml:space="preserve">Loss Ratio </t>
  </si>
  <si>
    <t>= S(x) / P(x)</t>
  </si>
  <si>
    <t>Risk Return</t>
  </si>
  <si>
    <t>Risk Discount Factor, 𝜈(x)</t>
  </si>
  <si>
    <t>Risk Discount Rate, 𝛿(x)</t>
  </si>
  <si>
    <t>Calculate the survival function, S(x), at the asset level based on the loss distribution. For the Bernoulli layer ($1 width layer), this is expected loss. The survival function (expected loss) will decrease at higher loss levels.</t>
  </si>
  <si>
    <t>The actuary is evaluating the pricing implied by the distortion function at the following loss levels:</t>
  </si>
  <si>
    <t>Loss Level (x)</t>
  </si>
  <si>
    <t>Calculate the loss ratio for the layer as the expected loss, S(x), divided by the premium, P(x). You should see that higher loss levels will have lower loss ratios in the Bernoulli layer.</t>
  </si>
  <si>
    <t>Calculate the Margin as Premium minus Expected Loss. The shape of margin at different survival function values (s) depends solely on the distortion function used.</t>
  </si>
  <si>
    <t>Calculate capital as assets minus premium. In a Bernoulli layer, the asset layer is 1 wide. The portion of assets funded by investors (capital) will increase as the loss level (x) increases.</t>
  </si>
  <si>
    <t>The risk return at a given level is the margin divided by capital. The risk return should decrease as x increases.</t>
  </si>
  <si>
    <t>Premium leverage equals premium divided by capital. At lower layers of loss, a smaller amount of investor capital is required to support the same amount of written premium.</t>
  </si>
  <si>
    <t>The Risk Discount Rate is the portion of the Policyholder/Investor shared liability (assets - loss) that's funded by policyholders through premium margin. It decreases as loss (x) increases.</t>
  </si>
  <si>
    <t>The Risk Discount Factor is the portion of the shared liability that's funded by investor capital. It increases as loss (x) increases.</t>
  </si>
  <si>
    <t>Below are the distortions that you should make sure to know:</t>
  </si>
  <si>
    <t>For 0 &lt; 𝛼 ≤ 1</t>
  </si>
  <si>
    <t>For m ≥ 1</t>
  </si>
  <si>
    <t>For 𝜆 &gt; 0</t>
  </si>
  <si>
    <t>Distortion Functions</t>
  </si>
  <si>
    <t>Calibrating a Distortion Function Parameter</t>
  </si>
  <si>
    <t>This is one of the most likely questions I think you may see on Mildenhall for pricing a risk portfolio. The distortion function is used to add a positive risk load for all layers ( g(s) &gt; s ). The total premium is calculated as the expected loss (limited to assets) using the distorted survival function. 
If you noticed it, the lambda parameter is the number of standard deviations of probability that we shift the survival function by changing the z value. A larger lambda parameter means greater risk aversion, meaning a higher premium margin and greater average risk return.</t>
  </si>
  <si>
    <r>
      <t xml:space="preserve">Calculate the market value of the liabilities by discounting expected future paid loss cash flows at a liability discount rate. This is the </t>
    </r>
    <r>
      <rPr>
        <b/>
        <i/>
        <u/>
        <sz val="12"/>
        <color theme="1"/>
        <rFont val="Calibri"/>
        <family val="2"/>
      </rPr>
      <t>before-tax</t>
    </r>
    <r>
      <rPr>
        <b/>
        <sz val="12"/>
        <color theme="1"/>
        <rFont val="Calibri"/>
        <family val="2"/>
      </rPr>
      <t xml:space="preserve"> market value of the liabilities.</t>
    </r>
  </si>
  <si>
    <t>Mildenhall - Weighted Average Cost of Capital (WACC)</t>
  </si>
  <si>
    <t>Mildenhall - Total Return on Equity</t>
  </si>
  <si>
    <t>Mildenhall - Total ROE Policyholder Leverage</t>
  </si>
  <si>
    <t xml:space="preserve">OR: </t>
  </si>
  <si>
    <t>Selecting an appropriate distortion function is one thing an actuary needs to do. Once we know which distortion function we want to use (Wang Transform, Dual, …), the next step is to calibrate the distortion parameter (lambda here) to be appropriate. Typically this is done by calibrating the parameter to match an overall financial metric (required return, loss ratio, margin, ...). This is discussed on pg. 296-297 in Mildenhall. 
For an exam problem, I could see a problem where you are given an overall WACC (e.g. 12%) and need to calibrate the distortion parameter (lambda), so that the average Risk Return (Step 8) matches the WACC (cost of capital). If you try that now, you should see that lambda = 0.398 results in a risk return of 12%.</t>
  </si>
  <si>
    <t>The insurer has the following Excess of Loss Catastrophe reinsurance treaty (values in $000,000):</t>
  </si>
  <si>
    <t>Use a waterfall approach to distribute assets to claimholders according to their class. Policyholders are paid first, then debt holders, and finally shareholders.</t>
  </si>
  <si>
    <t>Debtholders</t>
  </si>
  <si>
    <t>For a class of claimholders that is partially paid, all claimholders (such as individual policyholders) are paid out on a pro-rata basis.</t>
  </si>
  <si>
    <t>The policyholder liabilities include $180M in loss reserves for a recent, major hurricane.</t>
  </si>
  <si>
    <r>
      <t xml:space="preserve">Use a SUMPRODUCT( </t>
    </r>
    <r>
      <rPr>
        <sz val="12"/>
        <color rgb="FFFF0000"/>
        <rFont val="Calibri"/>
        <family val="2"/>
      </rPr>
      <t>Capital Amounts</t>
    </r>
    <r>
      <rPr>
        <sz val="12"/>
        <color theme="1"/>
        <rFont val="Calibri"/>
        <family val="2"/>
      </rPr>
      <t xml:space="preserve">, </t>
    </r>
    <r>
      <rPr>
        <sz val="12"/>
        <color rgb="FFFF0000"/>
        <rFont val="Calibri"/>
        <family val="2"/>
      </rPr>
      <t>Capital Costs %</t>
    </r>
    <r>
      <rPr>
        <sz val="12"/>
        <color theme="1"/>
        <rFont val="Calibri"/>
        <family val="2"/>
      </rPr>
      <t xml:space="preserve"> ) to simplify the WACC calculation.</t>
    </r>
  </si>
  <si>
    <r>
      <t xml:space="preserve">Since the investment return (I / A) more than offsets the underwriting loss as a percentage of the policyholder funds (R), the term in parenthesis is positive (3%). This means the policyholder-funded asset leverage (R/Q) is </t>
    </r>
    <r>
      <rPr>
        <b/>
        <sz val="12"/>
        <color theme="1"/>
        <rFont val="Calibri (Body)"/>
      </rPr>
      <t>beneficial</t>
    </r>
    <r>
      <rPr>
        <b/>
        <sz val="12"/>
        <color theme="1"/>
        <rFont val="Calibri"/>
        <family val="2"/>
        <scheme val="minor"/>
      </rPr>
      <t xml:space="preserve"> to the insurer's total return on equity</t>
    </r>
    <r>
      <rPr>
        <sz val="12"/>
        <color theme="1"/>
        <rFont val="Calibri"/>
        <family val="2"/>
        <scheme val="minor"/>
      </rPr>
      <t>.</t>
    </r>
  </si>
  <si>
    <t>Alternatively, you can set up a table of the cash flows and calculate the discounted cash flow for each year. The sum of the discounted cash flows will equal zero for the DCF equilibrium premium. This approach will work better if there are multiple years or if you're given the premium amount and need to determine whether the policy will be profitable (DCF &gt; $0) or unprofitable (DCF &lt; $0).</t>
  </si>
  <si>
    <t>Mildenhall Ch. 8 - pg. 194-197</t>
  </si>
  <si>
    <t>The discounted cash flow model is the first premium pricing model discussed in Mildenhall. The formula in step 1 calculates the equilibrium premium rate that results in a discounted cash flow of zero (see the table below). If the offered premium results in a positive total DCF, then it is profitable for the insurer. In other words, if the quoted premium for a policy is greater than the equilibrium DCF premium then it is profitable.</t>
  </si>
  <si>
    <t xml:space="preserve">• Cost of Capital = </t>
  </si>
  <si>
    <t>Assets equals premium plus capital. This is also known as the asset funding constraint. By backing out the premium from the required assets, we get the required capital.</t>
  </si>
  <si>
    <t>• Risk Discount Factor</t>
  </si>
  <si>
    <t xml:space="preserve">Calculate the markup for the layer as the inverse of the loss ratio or premium divided by expected loss. The markup should be &gt; 100% and increase for higher layers of loss (x). </t>
  </si>
  <si>
    <t> Metric</t>
  </si>
  <si>
    <t> Symbol</t>
  </si>
  <si>
    <t xml:space="preserve">Below is a summary of all the calculations at each asset level. Note that each Bernoulli layer is $1 wide, so the asset amount is 1 for each layer. </t>
  </si>
  <si>
    <r>
      <t xml:space="preserve">Instead of trying to price the risk portfolio as a whole to determine the asset split between premium and investor capital, we can break down the tower of assets supporting the risk portfolio into a series of tiny layers of insurance. 
These tiny layers ($1 wide) are called Bernoulli layers. The idea is that for a Bernoulli layer at asset level </t>
    </r>
    <r>
      <rPr>
        <i/>
        <sz val="12"/>
        <color theme="1"/>
        <rFont val="Calibri"/>
        <family val="2"/>
      </rPr>
      <t>a</t>
    </r>
    <r>
      <rPr>
        <sz val="12"/>
        <color theme="1"/>
        <rFont val="Calibri"/>
        <family val="2"/>
      </rPr>
      <t xml:space="preserve">, if X &gt; </t>
    </r>
    <r>
      <rPr>
        <i/>
        <sz val="12"/>
        <color theme="1"/>
        <rFont val="Calibri"/>
        <family val="2"/>
      </rPr>
      <t>a</t>
    </r>
    <r>
      <rPr>
        <sz val="12"/>
        <color theme="1"/>
        <rFont val="Calibri"/>
        <family val="2"/>
      </rPr>
      <t xml:space="preserve">, then the layer pays out $1 in loss. If X ≤ </t>
    </r>
    <r>
      <rPr>
        <i/>
        <sz val="12"/>
        <color theme="1"/>
        <rFont val="Calibri"/>
        <family val="2"/>
      </rPr>
      <t>a</t>
    </r>
    <r>
      <rPr>
        <sz val="12"/>
        <color theme="1"/>
        <rFont val="Calibri"/>
        <family val="2"/>
      </rPr>
      <t xml:space="preserve">, then the layer pays out $0 in loss. The Survival function S(x), is the probability that X &gt; x. Therefore, the expected loss for this Bernoulli layer is E[Loss] = S(a). 
The distortion function, g(S(x)), adds in a risk loading (margin) to give the premium for the Bernoulli layer, P(a) = g(S(a)). If we integrate g(S(x)) from 0 to </t>
    </r>
    <r>
      <rPr>
        <i/>
        <sz val="12"/>
        <color theme="1"/>
        <rFont val="Calibri"/>
        <family val="2"/>
      </rPr>
      <t>a</t>
    </r>
    <r>
      <rPr>
        <sz val="12"/>
        <color theme="1"/>
        <rFont val="Calibri"/>
        <family val="2"/>
      </rPr>
      <t xml:space="preserve"> (the required assets), we can calculate the total premium for the risk portfolio.</t>
    </r>
  </si>
  <si>
    <t>π</t>
  </si>
  <si>
    <r>
      <t>Classical Premium Calculation Principles (PCP) are based on the loss distribution for an entire portfolio that's treated as a single risk. This is a classical approach, so the premium (PCP value) doesn't account for the cost of capital and is focused entirely on the loss and risk side.
For the exam, a problem should be straightforward. Just make sure that you know the formulas for the different PCPs and how to apply them to a loss distribution. For a joint distribution (two lines of business), you simply need to calculate the joint probabilities for the total loss (X = X</t>
    </r>
    <r>
      <rPr>
        <vertAlign val="subscript"/>
        <sz val="12"/>
        <color theme="1"/>
        <rFont val="Calibri"/>
        <family val="2"/>
      </rPr>
      <t>1</t>
    </r>
    <r>
      <rPr>
        <sz val="12"/>
        <color theme="1"/>
        <rFont val="Calibri"/>
        <family val="2"/>
      </rPr>
      <t xml:space="preserve"> + X</t>
    </r>
    <r>
      <rPr>
        <vertAlign val="subscript"/>
        <sz val="12"/>
        <color theme="1"/>
        <rFont val="Calibri"/>
        <family val="2"/>
      </rPr>
      <t>2</t>
    </r>
    <r>
      <rPr>
        <sz val="12"/>
        <color theme="1"/>
        <rFont val="Calibri"/>
        <family val="2"/>
      </rPr>
      <t>) before calculating the PCP.</t>
    </r>
  </si>
  <si>
    <t>Mildenhall Ch. 9 - pg. 217-223</t>
  </si>
  <si>
    <t>There are a few other Premium PCPs. I don't think they're as likely to show up, but it's probably a good idea to know their formulas. Note that the semivariance PCP uses the variance calculation on losses that are greater than E[X].</t>
  </si>
  <si>
    <r>
      <t xml:space="preserve">g(s) = min(1, </t>
    </r>
    <r>
      <rPr>
        <sz val="12"/>
        <color rgb="FFFF0000"/>
        <rFont val="Calibri"/>
        <family val="2"/>
      </rPr>
      <t>s</t>
    </r>
    <r>
      <rPr>
        <sz val="12"/>
        <color theme="1"/>
        <rFont val="Calibri"/>
        <family val="2"/>
      </rPr>
      <t xml:space="preserve"> / (1 - </t>
    </r>
    <r>
      <rPr>
        <sz val="12"/>
        <color rgb="FFFF0000"/>
        <rFont val="Calibri"/>
        <family val="2"/>
      </rPr>
      <t>p</t>
    </r>
    <r>
      <rPr>
        <sz val="12"/>
        <color theme="1"/>
        <rFont val="Calibri"/>
        <family val="2"/>
      </rPr>
      <t>))</t>
    </r>
  </si>
  <si>
    <r>
      <t xml:space="preserve">g(s) = NORM.S.DIST( NORM.S.INV( </t>
    </r>
    <r>
      <rPr>
        <sz val="12"/>
        <color rgb="FFFF0000"/>
        <rFont val="Calibri"/>
        <family val="2"/>
      </rPr>
      <t>s</t>
    </r>
    <r>
      <rPr>
        <sz val="12"/>
        <color theme="1"/>
        <rFont val="Calibri"/>
        <family val="2"/>
      </rPr>
      <t xml:space="preserve"> ) + </t>
    </r>
    <r>
      <rPr>
        <sz val="12"/>
        <color rgb="FFFF0000"/>
        <rFont val="Calibri"/>
        <family val="2"/>
      </rPr>
      <t>𝜆</t>
    </r>
    <r>
      <rPr>
        <sz val="12"/>
        <color theme="1"/>
        <rFont val="Calibri"/>
        <family val="2"/>
      </rPr>
      <t xml:space="preserve"> , TRUE )</t>
    </r>
  </si>
  <si>
    <t>RF Mildenhall Part 2 - 2</t>
  </si>
  <si>
    <t>RF Mildenhall Part 2 - 3</t>
  </si>
  <si>
    <t>RF Mildenhall Part 2 - 4</t>
  </si>
  <si>
    <t>RF Mildenhall Part 2 - 6</t>
  </si>
  <si>
    <t>RF Mildenhall Part 2 - 5</t>
  </si>
  <si>
    <t>RF Mildenhall Part 2 - 7</t>
  </si>
  <si>
    <t>RF Mildenhall Part 2 - 8</t>
  </si>
  <si>
    <t>RF Mildenhall Part 2 - 9</t>
  </si>
  <si>
    <t>RF Mildenhall Part 2 - 10</t>
  </si>
  <si>
    <t>RF Mildenhall Part 2 - 11</t>
  </si>
  <si>
    <t>RF Mildenhall Part 2 - 12</t>
  </si>
  <si>
    <t>RF Mildenhall Part 2 - 14</t>
  </si>
  <si>
    <t>RF Mildenhall Part 2 - 15</t>
  </si>
  <si>
    <t>RF Mildenhall Part 2 - 16</t>
  </si>
  <si>
    <t>RF Mildenhall Part 2 - 17</t>
  </si>
  <si>
    <t>RF Mildenhall Part 2 - 18</t>
  </si>
  <si>
    <t>RF Mildenhall Part 2 - 19</t>
  </si>
  <si>
    <r>
      <t>Constant Cost of Capital (CCoC)</t>
    </r>
    <r>
      <rPr>
        <sz val="12"/>
        <color theme="1"/>
        <rFont val="Calibri"/>
        <family val="2"/>
      </rPr>
      <t xml:space="preserve"> -</t>
    </r>
    <r>
      <rPr>
        <b/>
        <sz val="12"/>
        <color theme="1"/>
        <rFont val="Calibri"/>
        <family val="2"/>
      </rPr>
      <t xml:space="preserve"> </t>
    </r>
    <r>
      <rPr>
        <i/>
        <u/>
        <sz val="12"/>
        <color theme="1"/>
        <rFont val="Calibri"/>
        <family val="2"/>
      </rPr>
      <t>Larger</t>
    </r>
    <r>
      <rPr>
        <sz val="12"/>
        <color theme="1"/>
        <rFont val="Calibri"/>
        <family val="2"/>
      </rPr>
      <t xml:space="preserve"> CoC(ι) ⇾ </t>
    </r>
    <r>
      <rPr>
        <i/>
        <u/>
        <sz val="12"/>
        <color theme="1"/>
        <rFont val="Calibri"/>
        <family val="2"/>
      </rPr>
      <t>greater</t>
    </r>
    <r>
      <rPr>
        <sz val="12"/>
        <color theme="1"/>
        <rFont val="Calibri"/>
        <family val="2"/>
      </rPr>
      <t xml:space="preserve"> risk aversion and </t>
    </r>
    <r>
      <rPr>
        <i/>
        <u/>
        <sz val="12"/>
        <color theme="1"/>
        <rFont val="Calibri"/>
        <family val="2"/>
      </rPr>
      <t>larger</t>
    </r>
    <r>
      <rPr>
        <sz val="12"/>
        <color theme="1"/>
        <rFont val="Calibri"/>
        <family val="2"/>
      </rPr>
      <t xml:space="preserve"> premium margins</t>
    </r>
  </si>
  <si>
    <r>
      <t>Proportional Hazard</t>
    </r>
    <r>
      <rPr>
        <sz val="12"/>
        <color theme="1"/>
        <rFont val="Calibri"/>
        <family val="2"/>
      </rPr>
      <t xml:space="preserve"> -</t>
    </r>
    <r>
      <rPr>
        <b/>
        <sz val="12"/>
        <color theme="1"/>
        <rFont val="Calibri"/>
        <family val="2"/>
      </rPr>
      <t xml:space="preserve"> </t>
    </r>
    <r>
      <rPr>
        <i/>
        <u/>
        <sz val="12"/>
        <color theme="1"/>
        <rFont val="Calibri"/>
        <family val="2"/>
      </rPr>
      <t>Smaller</t>
    </r>
    <r>
      <rPr>
        <i/>
        <sz val="12"/>
        <color theme="1"/>
        <rFont val="Calibri"/>
        <family val="2"/>
      </rPr>
      <t xml:space="preserve"> </t>
    </r>
    <r>
      <rPr>
        <sz val="12"/>
        <color theme="1"/>
        <rFont val="Calibri"/>
        <family val="2"/>
      </rPr>
      <t xml:space="preserve">𝛼 ⇾ </t>
    </r>
    <r>
      <rPr>
        <i/>
        <u/>
        <sz val="12"/>
        <color theme="1"/>
        <rFont val="Calibri"/>
        <family val="2"/>
      </rPr>
      <t>greater</t>
    </r>
    <r>
      <rPr>
        <sz val="12"/>
        <color theme="1"/>
        <rFont val="Calibri"/>
        <family val="2"/>
      </rPr>
      <t xml:space="preserve"> risk aversion and </t>
    </r>
    <r>
      <rPr>
        <i/>
        <u/>
        <sz val="12"/>
        <color theme="1"/>
        <rFont val="Calibri"/>
        <family val="2"/>
      </rPr>
      <t>larger</t>
    </r>
    <r>
      <rPr>
        <sz val="12"/>
        <color theme="1"/>
        <rFont val="Calibri"/>
        <family val="2"/>
      </rPr>
      <t xml:space="preserve"> premium margins</t>
    </r>
  </si>
  <si>
    <r>
      <t>Wang Transform</t>
    </r>
    <r>
      <rPr>
        <sz val="12"/>
        <color theme="1"/>
        <rFont val="Calibri"/>
        <family val="2"/>
      </rPr>
      <t xml:space="preserve"> -</t>
    </r>
    <r>
      <rPr>
        <b/>
        <sz val="12"/>
        <color theme="1"/>
        <rFont val="Calibri"/>
        <family val="2"/>
      </rPr>
      <t xml:space="preserve"> </t>
    </r>
    <r>
      <rPr>
        <i/>
        <u/>
        <sz val="12"/>
        <color theme="1"/>
        <rFont val="Calibri"/>
        <family val="2"/>
      </rPr>
      <t>Larger</t>
    </r>
    <r>
      <rPr>
        <sz val="12"/>
        <color theme="1"/>
        <rFont val="Calibri"/>
        <family val="2"/>
      </rPr>
      <t xml:space="preserve"> 𝜆 ⇾ </t>
    </r>
    <r>
      <rPr>
        <i/>
        <u/>
        <sz val="12"/>
        <color theme="1"/>
        <rFont val="Calibri"/>
        <family val="2"/>
      </rPr>
      <t>greater</t>
    </r>
    <r>
      <rPr>
        <sz val="12"/>
        <color theme="1"/>
        <rFont val="Calibri"/>
        <family val="2"/>
      </rPr>
      <t xml:space="preserve"> risk aversion</t>
    </r>
  </si>
  <si>
    <r>
      <t>Dual Moment</t>
    </r>
    <r>
      <rPr>
        <sz val="12"/>
        <color theme="1"/>
        <rFont val="Calibri"/>
        <family val="2"/>
      </rPr>
      <t xml:space="preserve"> -</t>
    </r>
    <r>
      <rPr>
        <b/>
        <sz val="12"/>
        <color theme="1"/>
        <rFont val="Calibri"/>
        <family val="2"/>
      </rPr>
      <t xml:space="preserve"> </t>
    </r>
    <r>
      <rPr>
        <i/>
        <u/>
        <sz val="12"/>
        <color theme="1"/>
        <rFont val="Calibri"/>
        <family val="2"/>
      </rPr>
      <t>Larger</t>
    </r>
    <r>
      <rPr>
        <sz val="12"/>
        <color theme="1"/>
        <rFont val="Calibri"/>
        <family val="2"/>
      </rPr>
      <t xml:space="preserve"> m ⇾ </t>
    </r>
    <r>
      <rPr>
        <i/>
        <u/>
        <sz val="12"/>
        <color theme="1"/>
        <rFont val="Calibri"/>
        <family val="2"/>
      </rPr>
      <t>greater</t>
    </r>
    <r>
      <rPr>
        <sz val="12"/>
        <color theme="1"/>
        <rFont val="Calibri"/>
        <family val="2"/>
      </rPr>
      <t xml:space="preserve"> risk aversion</t>
    </r>
  </si>
  <si>
    <r>
      <t>TVaR</t>
    </r>
    <r>
      <rPr>
        <sz val="12"/>
        <color theme="1"/>
        <rFont val="Calibri"/>
        <family val="2"/>
      </rPr>
      <t xml:space="preserve"> -</t>
    </r>
    <r>
      <rPr>
        <b/>
        <sz val="12"/>
        <color theme="1"/>
        <rFont val="Calibri"/>
        <family val="2"/>
      </rPr>
      <t xml:space="preserve"> </t>
    </r>
    <r>
      <rPr>
        <i/>
        <u/>
        <sz val="12"/>
        <color theme="1"/>
        <rFont val="Calibri"/>
        <family val="2"/>
      </rPr>
      <t>Larger</t>
    </r>
    <r>
      <rPr>
        <sz val="12"/>
        <color theme="1"/>
        <rFont val="Calibri"/>
        <family val="2"/>
      </rPr>
      <t xml:space="preserve"> p ⇾ </t>
    </r>
    <r>
      <rPr>
        <i/>
        <u/>
        <sz val="12"/>
        <color theme="1"/>
        <rFont val="Calibri"/>
        <family val="2"/>
      </rPr>
      <t>greater</t>
    </r>
    <r>
      <rPr>
        <sz val="12"/>
        <color theme="1"/>
        <rFont val="Calibri"/>
        <family val="2"/>
      </rPr>
      <t xml:space="preserve"> risk aversion and </t>
    </r>
    <r>
      <rPr>
        <i/>
        <u/>
        <sz val="12"/>
        <color theme="1"/>
        <rFont val="Calibri"/>
        <family val="2"/>
      </rPr>
      <t>larger</t>
    </r>
    <r>
      <rPr>
        <sz val="12"/>
        <color theme="1"/>
        <rFont val="Calibri"/>
        <family val="2"/>
      </rPr>
      <t xml:space="preserve"> TVaR</t>
    </r>
    <r>
      <rPr>
        <vertAlign val="subscript"/>
        <sz val="12"/>
        <color theme="1"/>
        <rFont val="Calibri"/>
        <family val="2"/>
      </rPr>
      <t>p</t>
    </r>
    <r>
      <rPr>
        <sz val="12"/>
        <color theme="1"/>
        <rFont val="Calibri"/>
        <family val="2"/>
      </rPr>
      <t>(X)</t>
    </r>
  </si>
  <si>
    <t>Mildenhall Ch. 10-11</t>
  </si>
  <si>
    <t>Calculate the equilibrium DCF net premium (excluding expenses) for the policy.</t>
  </si>
  <si>
    <r>
      <rPr>
        <b/>
        <sz val="12"/>
        <color theme="1"/>
        <rFont val="Calibri"/>
        <family val="2"/>
      </rPr>
      <t>Liabilities &gt; Assets</t>
    </r>
    <r>
      <rPr>
        <sz val="12"/>
        <color theme="1"/>
        <rFont val="Calibri"/>
        <family val="2"/>
      </rPr>
      <t>, which means the insurer is bankrupt.</t>
    </r>
  </si>
  <si>
    <t>In this case, assets include debt capital, equity capital, and premium. Unearned premium reserves show up on the liability side as policyholder liabilities.</t>
  </si>
  <si>
    <t>The weighted average cost of capital is 11.5%.</t>
  </si>
  <si>
    <t>Mildenhall Ch. 10.3 &amp; 10.4</t>
  </si>
  <si>
    <t>Mildenhall - Pricing a Bernoulli Layer</t>
  </si>
  <si>
    <t>An insurer uses the following distortion function:</t>
  </si>
  <si>
    <t>Below is the Cumulative Distribution Function for aggregate losses (X):</t>
  </si>
  <si>
    <t>An insured Bernoulli layer is being priced at the asset level a = 5,000,000 with the following payout:</t>
  </si>
  <si>
    <t>Calculate the bid price from investors for the residual value of the insured layer of coverage.</t>
  </si>
  <si>
    <t>Part b – Bid for Residual Value of a Bernoulli Layer</t>
  </si>
  <si>
    <t xml:space="preserve">g(s) = </t>
  </si>
  <si>
    <t xml:space="preserve">Determine s, the probability the Bernoulli layer is breached. This is the probability X &gt; a. </t>
  </si>
  <si>
    <t xml:space="preserve">s = </t>
  </si>
  <si>
    <r>
      <t xml:space="preserve">Determine p, the probability the Bernoulli layer is </t>
    </r>
    <r>
      <rPr>
        <b/>
        <i/>
        <u/>
        <sz val="12"/>
        <color theme="1"/>
        <rFont val="Calibri"/>
        <family val="2"/>
      </rPr>
      <t>not</t>
    </r>
    <r>
      <rPr>
        <b/>
        <sz val="12"/>
        <color theme="1"/>
        <rFont val="Calibri"/>
        <family val="2"/>
      </rPr>
      <t xml:space="preserve"> breached. This is the probability X ≤ a. </t>
    </r>
  </si>
  <si>
    <t>p =</t>
  </si>
  <si>
    <r>
      <t xml:space="preserve">Calculate h(p), the value bid by an investor of a bond with a Bernoulli payout having a probability p of full payment and probability s = 1 - p of default. This is the residual value of an insurance policy to the investor. It's the payout to an investor for capitalizing the insurance policy if the Bernoulli layer at assets a is </t>
    </r>
    <r>
      <rPr>
        <b/>
        <i/>
        <u/>
        <sz val="12"/>
        <color theme="1"/>
        <rFont val="Calibri"/>
        <family val="2"/>
      </rPr>
      <t>not</t>
    </r>
    <r>
      <rPr>
        <b/>
        <sz val="12"/>
        <color theme="1"/>
        <rFont val="Calibri"/>
        <family val="2"/>
      </rPr>
      <t xml:space="preserve"> breached.</t>
    </r>
  </si>
  <si>
    <t>h(p) =</t>
  </si>
  <si>
    <t>Part a – Quoted Premium for a Bernoulli Layer of Insurance</t>
  </si>
  <si>
    <t>Bid-Ask Pricing Basics</t>
  </si>
  <si>
    <t>Selling an Asset</t>
  </si>
  <si>
    <t>Buying an Asset</t>
  </si>
  <si>
    <t>For buying an asset, the initiator pays the ask price to a counterparty for the asset.</t>
  </si>
  <si>
    <t>For selling an asset, the initiator sells the asset to a counterparty and receives the bid price.</t>
  </si>
  <si>
    <t>Bid-Ask Model for Pricing a Bernoulli Layer of Insurance</t>
  </si>
  <si>
    <t>Probability = Pr(X &lt; x) = p</t>
  </si>
  <si>
    <t>Pricing a Bernoulli Layer as a Distortion Function</t>
  </si>
  <si>
    <t>Layer is 1 wide at asset level x ($5M in this problem). 
•                                                     ⇾ If X &gt; x, the layer is breached and the layer ($1) is paid out as an insured loss. 
•                                                     ⇾ If X &lt;= x, the residual value ($1) is paid out to investors.</t>
  </si>
  <si>
    <t>Insured Buys Insurance from Insurer</t>
  </si>
  <si>
    <t>Insureds buy insurance from the insurer and pay the (higher) ask price.</t>
  </si>
  <si>
    <t>The insurer sells the residual value of insurance to investors and receives the (lower) bid price.</t>
  </si>
  <si>
    <r>
      <t xml:space="preserve">Through some algebra, we can derive the Bernoulli layer form of the </t>
    </r>
    <r>
      <rPr>
        <b/>
        <sz val="12"/>
        <color theme="1"/>
        <rFont val="Calibri"/>
        <family val="2"/>
      </rPr>
      <t>layer funding equation</t>
    </r>
    <r>
      <rPr>
        <sz val="12"/>
        <color theme="1"/>
        <rFont val="Calibri"/>
        <family val="2"/>
      </rPr>
      <t>: 
Premium = Assets - Capital</t>
    </r>
  </si>
  <si>
    <t>We can substitute in the premium density function, P(a), and capital density function, Q(a), at asset level a to get the density form of the layer funding equation:</t>
  </si>
  <si>
    <r>
      <t xml:space="preserve">We can translate this to a distortion function, which is the "dual implicit, density" representation where the only thing we care about is the </t>
    </r>
    <r>
      <rPr>
        <b/>
        <sz val="12"/>
        <color theme="1"/>
        <rFont val="Calibri"/>
        <family val="2"/>
      </rPr>
      <t>nonexceedance probability</t>
    </r>
    <r>
      <rPr>
        <sz val="12"/>
        <color theme="1"/>
        <rFont val="Calibri"/>
        <family val="2"/>
      </rPr>
      <t xml:space="preserve"> (p = Pr(X ≤ x)) or </t>
    </r>
    <r>
      <rPr>
        <b/>
        <sz val="12"/>
        <color theme="1"/>
        <rFont val="Calibri"/>
        <family val="2"/>
      </rPr>
      <t xml:space="preserve">exceedance probability </t>
    </r>
    <r>
      <rPr>
        <sz val="12"/>
        <color theme="1"/>
        <rFont val="Calibri"/>
        <family val="2"/>
      </rPr>
      <t>(s = Pr(X &gt; x)):
•  g(s) is the premium asked by the insurer to write an insurance policy with a Bernoulli payout of probability s of loss
•  h(p) is how much an investor will pay (bid) an insurer for the residual value, which acts like a bond with a Bernoulli payout of probability p of full payment (and s = 1-p of default)</t>
    </r>
  </si>
  <si>
    <t>What's Important for the Exam</t>
  </si>
  <si>
    <r>
      <t>Calculate how much the insurance company will bid for an investment paying 1</t>
    </r>
    <r>
      <rPr>
        <vertAlign val="subscript"/>
        <sz val="12"/>
        <color theme="1"/>
        <rFont val="Calibri"/>
        <family val="2"/>
        <scheme val="minor"/>
      </rPr>
      <t>U&gt;0.95</t>
    </r>
    <r>
      <rPr>
        <sz val="12"/>
        <color theme="1"/>
        <rFont val="Calibri"/>
        <family val="2"/>
        <scheme val="minor"/>
      </rPr>
      <t>.</t>
    </r>
  </si>
  <si>
    <r>
      <t xml:space="preserve">If the insurance company wanted to buy the investment </t>
    </r>
    <r>
      <rPr>
        <i/>
        <u/>
        <sz val="12"/>
        <color theme="1"/>
        <rFont val="Calibri"/>
        <family val="2"/>
      </rPr>
      <t>immediately</t>
    </r>
    <r>
      <rPr>
        <sz val="12"/>
        <color theme="1"/>
        <rFont val="Calibri"/>
        <family val="2"/>
      </rPr>
      <t xml:space="preserve"> from a market maker, it would need to pay the higher ask price.</t>
    </r>
  </si>
  <si>
    <t>Calculate h(p), the value bid by an investor (the insurer) of a bond with a Bernoulli payout having a probability p of full payment. Use the relationship between g(s) and h(p) to solve for this.</t>
  </si>
  <si>
    <r>
      <t>The insurance company here is offering the (lower) bid price for the risky investment, 1</t>
    </r>
    <r>
      <rPr>
        <b/>
        <vertAlign val="subscript"/>
        <sz val="12"/>
        <color theme="1"/>
        <rFont val="Calibri"/>
        <family val="2"/>
      </rPr>
      <t>U&gt;0.95</t>
    </r>
    <r>
      <rPr>
        <b/>
        <sz val="12"/>
        <color theme="1"/>
        <rFont val="Calibri"/>
        <family val="2"/>
      </rPr>
      <t>. The bid price is B(1</t>
    </r>
    <r>
      <rPr>
        <b/>
        <vertAlign val="subscript"/>
        <sz val="12"/>
        <color theme="1"/>
        <rFont val="Calibri"/>
        <family val="2"/>
      </rPr>
      <t>U&gt;0.95</t>
    </r>
    <r>
      <rPr>
        <b/>
        <sz val="12"/>
        <color theme="1"/>
        <rFont val="Calibri"/>
        <family val="2"/>
      </rPr>
      <t>). Rearrange this into the form of the h(p) formula to determine what p, the probability of investment payoff, is.</t>
    </r>
  </si>
  <si>
    <t>The form g(s) is the dual implicit, density representation of this. See the discussion.</t>
  </si>
  <si>
    <t>Part c comes from Exercise 141 part 2 in the Mildenhall &amp; Major text.</t>
  </si>
  <si>
    <t>Calculate g(s), the premium quoted by the insurer to write an insurance policy for a Bernoulli payout with a loss probability of s. This is the ask price: the price the insured would have to pay to buy the insurance.</t>
  </si>
  <si>
    <t>The ask price (quoted premium) for an insurance policy paying 1 if X &gt; a is also represented as:</t>
  </si>
  <si>
    <t>We don't have a function for h(p) and need to solve for h(p) based on the distortion function g(s), where:
s = 1 - p.</t>
  </si>
  <si>
    <t>In our simple model for insurance, there are two primary transactions:</t>
  </si>
  <si>
    <t>This topic is less likely to come up on the exam, in my opinion, but it would be easy points if you understand how to do it. Bid-Ask pricing is used to develop the pricing approach for layers of coverage. This is important for how the distortion functions are used for pricing, which are important for the natural allocation of capital. 
The discussion below explains how bid-ask pricing works in our simple model of the insurance market and then how the pricing of a Bernoulli layer of insurance can be seen as a distortion function, g(s).</t>
  </si>
  <si>
    <t>Probability = Pr(X &gt; x) = s = 1 - p</t>
  </si>
  <si>
    <t>To summarize:</t>
  </si>
  <si>
    <t>For the exam, you should know the final formulas to use a g(s) distortion function to calculate the bid or ask price that you need for a problem. Exercises 139-141 show different examples of how this is used in a problem. I don't think you need to understand the theory in great detail, but understanding at a high level the pricing of a Bernoulli layer as a distortion function and how it relates to bid-ask prices will be helpful.</t>
  </si>
  <si>
    <t>Part c – Bid price for a Bernoulli bond</t>
  </si>
  <si>
    <r>
      <t xml:space="preserve">First, it's important to know the difference between the bid price and the ask price:
The </t>
    </r>
    <r>
      <rPr>
        <b/>
        <sz val="12"/>
        <color theme="1"/>
        <rFont val="Calibri"/>
        <family val="2"/>
      </rPr>
      <t xml:space="preserve">ask price </t>
    </r>
    <r>
      <rPr>
        <sz val="12"/>
        <color theme="1"/>
        <rFont val="Calibri"/>
        <family val="2"/>
      </rPr>
      <t xml:space="preserve">is the lowest price a seller is willing to accept for an asset. It is the price the buyer would have to pay to buy the asset immediately. 
The </t>
    </r>
    <r>
      <rPr>
        <b/>
        <sz val="12"/>
        <color theme="1"/>
        <rFont val="Calibri"/>
        <family val="2"/>
      </rPr>
      <t>bid price</t>
    </r>
    <r>
      <rPr>
        <sz val="12"/>
        <color theme="1"/>
        <rFont val="Calibri"/>
        <family val="2"/>
      </rPr>
      <t xml:space="preserve"> is the highest price a buyer is currently offering for an asset. It is the price the seller would have to accept to sell immediately.
The </t>
    </r>
    <r>
      <rPr>
        <b/>
        <sz val="12"/>
        <color theme="1"/>
        <rFont val="Calibri"/>
        <family val="2"/>
      </rPr>
      <t>ask price</t>
    </r>
    <r>
      <rPr>
        <sz val="12"/>
        <color theme="1"/>
        <rFont val="Calibri"/>
        <family val="2"/>
      </rPr>
      <t xml:space="preserve">, A(X), is always higher than the </t>
    </r>
    <r>
      <rPr>
        <b/>
        <sz val="12"/>
        <color theme="1"/>
        <rFont val="Calibri"/>
        <family val="2"/>
      </rPr>
      <t>bid price</t>
    </r>
    <r>
      <rPr>
        <sz val="12"/>
        <color theme="1"/>
        <rFont val="Calibri"/>
        <family val="2"/>
      </rPr>
      <t xml:space="preserve">, B(X).
The diagrams below show how the trades look when a party initiates a trade to </t>
    </r>
    <r>
      <rPr>
        <i/>
        <u/>
        <sz val="12"/>
        <color theme="1"/>
        <rFont val="Calibri"/>
        <family val="2"/>
      </rPr>
      <t>immediately</t>
    </r>
    <r>
      <rPr>
        <sz val="12"/>
        <color theme="1"/>
        <rFont val="Calibri"/>
        <family val="2"/>
      </rPr>
      <t xml:space="preserve"> buy or sell an asset. The price that applies to a transaction is the price that </t>
    </r>
    <r>
      <rPr>
        <i/>
        <u/>
        <sz val="12"/>
        <color theme="1"/>
        <rFont val="Calibri"/>
        <family val="2"/>
      </rPr>
      <t>disadvantages the initiator</t>
    </r>
    <r>
      <rPr>
        <sz val="12"/>
        <color theme="1"/>
        <rFont val="Calibri"/>
        <family val="2"/>
      </rPr>
      <t xml:space="preserve"> of the trade.</t>
    </r>
  </si>
  <si>
    <t>Insurer Sells Residual Value to Investors</t>
  </si>
  <si>
    <t>RF Mildenhall Part 2 - 13</t>
  </si>
  <si>
    <t>Calculate the quoted premium from the insurance company to the insureds for the layer of coverage.</t>
  </si>
  <si>
    <t>Exam Spreadsheet Tips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</si>
</sst>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0.0%"/>
    <numFmt numFmtId="166" formatCode="&quot;$&quot;#,##0"/>
    <numFmt numFmtId="167" formatCode="0.000"/>
    <numFmt numFmtId="168" formatCode="#,##0.000"/>
    <numFmt numFmtId="169" formatCode="#,##0.00000"/>
    <numFmt numFmtId="170" formatCode="#,##0.0000"/>
    <numFmt numFmtId="171" formatCode="#,##0.0"/>
  </numFmts>
  <fonts count="51" x14ac:knownFonts="1">
    <font>
      <sz val="12"/>
      <color theme="1"/>
      <name val="Calibri"/>
      <family val="2"/>
      <scheme val="minor"/>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b/>
      <sz val="12"/>
      <color theme="1"/>
      <name val="Calibri"/>
      <family val="2"/>
    </font>
    <font>
      <sz val="12"/>
      <color theme="1"/>
      <name val="Calibri"/>
      <family val="2"/>
      <scheme val="minor"/>
    </font>
    <font>
      <sz val="12"/>
      <color theme="1"/>
      <name val="Arial"/>
      <family val="2"/>
    </font>
    <font>
      <sz val="11"/>
      <color theme="1"/>
      <name val="Calibri"/>
      <family val="2"/>
    </font>
    <font>
      <b/>
      <sz val="14"/>
      <color theme="1"/>
      <name val="Calibri"/>
      <family val="2"/>
    </font>
    <font>
      <b/>
      <u/>
      <sz val="12"/>
      <color theme="1"/>
      <name val="Calibri"/>
      <family val="2"/>
    </font>
    <font>
      <u/>
      <sz val="14"/>
      <color theme="1"/>
      <name val="Calibri"/>
      <family val="2"/>
    </font>
    <font>
      <b/>
      <i/>
      <u/>
      <sz val="12"/>
      <color theme="1"/>
      <name val="Calibri"/>
      <family val="2"/>
    </font>
    <font>
      <i/>
      <u/>
      <sz val="12"/>
      <color theme="1"/>
      <name val="Calibri"/>
      <family val="2"/>
    </font>
    <font>
      <sz val="12"/>
      <color rgb="FFFF0000"/>
      <name val="Calibri"/>
      <family val="2"/>
    </font>
    <font>
      <b/>
      <sz val="12"/>
      <color theme="1"/>
      <name val="Calibri"/>
      <family val="2"/>
      <scheme val="minor"/>
    </font>
    <font>
      <b/>
      <sz val="12"/>
      <color theme="1"/>
      <name val="Calibri (Body)"/>
    </font>
    <font>
      <sz val="12"/>
      <color rgb="FF000000"/>
      <name val="Calibri"/>
      <family val="2"/>
      <scheme val="minor"/>
    </font>
    <font>
      <vertAlign val="subscript"/>
      <sz val="12"/>
      <color rgb="FF000000"/>
      <name val="Calibri"/>
      <family val="2"/>
      <scheme val="minor"/>
    </font>
    <font>
      <sz val="11"/>
      <color theme="1"/>
      <name val="Arial"/>
      <family val="2"/>
    </font>
    <font>
      <b/>
      <vertAlign val="subscript"/>
      <sz val="12"/>
      <color theme="1"/>
      <name val="Calibri"/>
      <family val="2"/>
    </font>
    <font>
      <vertAlign val="subscript"/>
      <sz val="12"/>
      <color theme="1"/>
      <name val="Calibri"/>
      <family val="2"/>
    </font>
    <font>
      <sz val="12"/>
      <color rgb="FF000000"/>
      <name val="Calibri (Body)"/>
    </font>
    <font>
      <u/>
      <sz val="12"/>
      <color theme="1"/>
      <name val="Calibri"/>
      <family val="2"/>
    </font>
    <font>
      <vertAlign val="superscript"/>
      <sz val="12"/>
      <color theme="1"/>
      <name val="Calibri"/>
      <family val="2"/>
    </font>
    <font>
      <b/>
      <vertAlign val="superscript"/>
      <sz val="12"/>
      <color theme="1"/>
      <name val="Calibri"/>
      <family val="2"/>
    </font>
    <font>
      <b/>
      <i/>
      <sz val="12"/>
      <color theme="1"/>
      <name val="Calibri"/>
      <family val="2"/>
    </font>
    <font>
      <i/>
      <sz val="12"/>
      <color theme="1"/>
      <name val="Calibri"/>
      <family val="2"/>
    </font>
    <font>
      <sz val="8"/>
      <name val="Calibri"/>
      <family val="2"/>
      <scheme val="minor"/>
    </font>
    <font>
      <vertAlign val="subscript"/>
      <sz val="12"/>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rgb="FFFFC000"/>
        <bgColor indexed="64"/>
      </patternFill>
    </fill>
  </fills>
  <borders count="18">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s>
  <cellStyleXfs count="4">
    <xf numFmtId="0" fontId="0" fillId="0" borderId="0"/>
    <xf numFmtId="44" fontId="27" fillId="0" borderId="0" applyFont="0" applyFill="0" applyBorder="0" applyAlignment="0" applyProtection="0"/>
    <xf numFmtId="9" fontId="27" fillId="0" borderId="0" applyFont="0" applyFill="0" applyBorder="0" applyAlignment="0" applyProtection="0"/>
    <xf numFmtId="43" fontId="27" fillId="0" borderId="0" applyFont="0" applyFill="0" applyBorder="0" applyAlignment="0" applyProtection="0"/>
  </cellStyleXfs>
  <cellXfs count="408">
    <xf numFmtId="0" fontId="0" fillId="0" borderId="0" xfId="0"/>
    <xf numFmtId="0" fontId="28" fillId="0" borderId="0" xfId="0" applyFont="1"/>
    <xf numFmtId="0" fontId="29" fillId="0" borderId="0" xfId="0" applyFont="1"/>
    <xf numFmtId="0" fontId="25" fillId="0" borderId="0" xfId="0" applyFont="1"/>
    <xf numFmtId="0" fontId="30" fillId="0" borderId="0" xfId="0" applyFont="1"/>
    <xf numFmtId="0" fontId="25" fillId="0" borderId="0" xfId="0" applyFont="1" applyAlignment="1">
      <alignment horizontal="left" vertical="top" wrapText="1"/>
    </xf>
    <xf numFmtId="0" fontId="32" fillId="0" borderId="0" xfId="0" applyFont="1"/>
    <xf numFmtId="0" fontId="26" fillId="0" borderId="0" xfId="0" applyFont="1" applyAlignment="1">
      <alignment horizontal="right"/>
    </xf>
    <xf numFmtId="3" fontId="25" fillId="0" borderId="1" xfId="0" applyNumberFormat="1" applyFont="1" applyBorder="1" applyAlignment="1">
      <alignment horizontal="center"/>
    </xf>
    <xf numFmtId="0" fontId="25" fillId="0" borderId="0" xfId="0" applyFont="1" applyAlignment="1">
      <alignment horizontal="center"/>
    </xf>
    <xf numFmtId="0" fontId="31" fillId="0" borderId="0" xfId="0" applyFont="1"/>
    <xf numFmtId="0" fontId="26" fillId="0" borderId="0" xfId="0" applyFont="1"/>
    <xf numFmtId="0" fontId="25" fillId="2" borderId="3" xfId="0" applyFont="1" applyFill="1" applyBorder="1"/>
    <xf numFmtId="0" fontId="25" fillId="2" borderId="4" xfId="0" applyFont="1" applyFill="1" applyBorder="1"/>
    <xf numFmtId="164" fontId="25" fillId="2" borderId="4" xfId="1" applyNumberFormat="1" applyFont="1" applyFill="1" applyBorder="1"/>
    <xf numFmtId="0" fontId="25" fillId="2" borderId="5" xfId="0" applyFont="1" applyFill="1" applyBorder="1" applyAlignment="1">
      <alignment horizontal="right"/>
    </xf>
    <xf numFmtId="0" fontId="25" fillId="2" borderId="6" xfId="0" applyFont="1" applyFill="1" applyBorder="1"/>
    <xf numFmtId="2" fontId="25" fillId="2" borderId="7" xfId="0" applyNumberFormat="1" applyFont="1" applyFill="1" applyBorder="1" applyAlignment="1">
      <alignment horizontal="right"/>
    </xf>
    <xf numFmtId="0" fontId="25" fillId="2" borderId="0" xfId="0" applyFont="1" applyFill="1" applyAlignment="1">
      <alignment vertical="center" wrapText="1"/>
    </xf>
    <xf numFmtId="0" fontId="0" fillId="2" borderId="0" xfId="0" applyFill="1"/>
    <xf numFmtId="0" fontId="25" fillId="2" borderId="0" xfId="0" applyFont="1" applyFill="1"/>
    <xf numFmtId="3" fontId="25" fillId="2" borderId="0" xfId="0" applyNumberFormat="1" applyFont="1" applyFill="1" applyAlignment="1">
      <alignment horizontal="center" vertical="center"/>
    </xf>
    <xf numFmtId="165" fontId="25" fillId="2" borderId="0" xfId="2" applyNumberFormat="1" applyFont="1" applyFill="1" applyAlignment="1">
      <alignment horizontal="center" vertical="center"/>
    </xf>
    <xf numFmtId="0" fontId="25" fillId="2" borderId="0" xfId="0" applyFont="1" applyFill="1" applyAlignment="1">
      <alignment vertical="center"/>
    </xf>
    <xf numFmtId="0" fontId="25" fillId="2" borderId="0" xfId="0" applyFont="1" applyFill="1" applyAlignment="1">
      <alignment vertical="top" wrapText="1"/>
    </xf>
    <xf numFmtId="0" fontId="26" fillId="2" borderId="0" xfId="0" applyFont="1" applyFill="1"/>
    <xf numFmtId="2" fontId="25" fillId="2" borderId="7" xfId="0" applyNumberFormat="1" applyFont="1" applyFill="1" applyBorder="1" applyAlignment="1">
      <alignment horizontal="left"/>
    </xf>
    <xf numFmtId="0" fontId="30" fillId="2" borderId="7" xfId="0" applyFont="1" applyFill="1" applyBorder="1"/>
    <xf numFmtId="9" fontId="25" fillId="2" borderId="0" xfId="2" applyFont="1" applyFill="1" applyAlignment="1">
      <alignment horizontal="center" vertical="center"/>
    </xf>
    <xf numFmtId="3" fontId="25" fillId="0" borderId="0" xfId="0" applyNumberFormat="1" applyFont="1" applyAlignment="1">
      <alignment horizontal="center"/>
    </xf>
    <xf numFmtId="0" fontId="24" fillId="0" borderId="0" xfId="0" applyFont="1"/>
    <xf numFmtId="0" fontId="24" fillId="0" borderId="0" xfId="0" applyFont="1" applyAlignment="1">
      <alignment horizontal="left" vertical="top" wrapText="1"/>
    </xf>
    <xf numFmtId="0" fontId="24" fillId="0" borderId="0" xfId="0" applyFont="1" applyAlignment="1">
      <alignment horizontal="left" vertical="top"/>
    </xf>
    <xf numFmtId="0" fontId="24" fillId="0" borderId="0" xfId="0" applyFont="1" applyAlignment="1">
      <alignment horizontal="center"/>
    </xf>
    <xf numFmtId="0" fontId="24" fillId="2" borderId="3" xfId="0" applyFont="1" applyFill="1" applyBorder="1"/>
    <xf numFmtId="0" fontId="24" fillId="2" borderId="4" xfId="0" applyFont="1" applyFill="1" applyBorder="1"/>
    <xf numFmtId="164" fontId="24" fillId="2" borderId="4" xfId="1" applyNumberFormat="1" applyFont="1" applyFill="1" applyBorder="1"/>
    <xf numFmtId="0" fontId="24" fillId="2" borderId="5" xfId="0" applyFont="1" applyFill="1" applyBorder="1" applyAlignment="1">
      <alignment horizontal="right"/>
    </xf>
    <xf numFmtId="0" fontId="24" fillId="2" borderId="6" xfId="0" applyFont="1" applyFill="1" applyBorder="1"/>
    <xf numFmtId="2" fontId="24" fillId="2" borderId="7" xfId="0" applyNumberFormat="1" applyFont="1" applyFill="1" applyBorder="1" applyAlignment="1">
      <alignment horizontal="right"/>
    </xf>
    <xf numFmtId="0" fontId="24" fillId="2" borderId="0" xfId="0" applyFont="1" applyFill="1"/>
    <xf numFmtId="3" fontId="24" fillId="2" borderId="0" xfId="0" applyNumberFormat="1" applyFont="1" applyFill="1" applyAlignment="1">
      <alignment horizontal="center" vertical="center"/>
    </xf>
    <xf numFmtId="165" fontId="24" fillId="2" borderId="0" xfId="2" applyNumberFormat="1" applyFont="1" applyFill="1" applyAlignment="1">
      <alignment horizontal="center" vertical="center"/>
    </xf>
    <xf numFmtId="0" fontId="24" fillId="2" borderId="0" xfId="0" applyFont="1" applyFill="1" applyAlignment="1">
      <alignment horizontal="left" wrapText="1"/>
    </xf>
    <xf numFmtId="9" fontId="24" fillId="2" borderId="0" xfId="2" applyFont="1" applyFill="1" applyAlignment="1">
      <alignment horizontal="center" vertical="center"/>
    </xf>
    <xf numFmtId="2" fontId="24" fillId="2" borderId="7" xfId="0" applyNumberFormat="1" applyFont="1" applyFill="1" applyBorder="1" applyAlignment="1">
      <alignment horizontal="left"/>
    </xf>
    <xf numFmtId="0" fontId="23" fillId="0" borderId="11" xfId="0" applyFont="1" applyBorder="1" applyAlignment="1">
      <alignment horizontal="center"/>
    </xf>
    <xf numFmtId="0" fontId="23" fillId="0" borderId="9" xfId="0" applyFont="1" applyBorder="1" applyAlignment="1">
      <alignment horizontal="center"/>
    </xf>
    <xf numFmtId="0" fontId="23" fillId="0" borderId="0" xfId="0" applyFont="1"/>
    <xf numFmtId="0" fontId="23" fillId="0" borderId="10" xfId="0" applyFont="1" applyBorder="1" applyAlignment="1">
      <alignment horizontal="center"/>
    </xf>
    <xf numFmtId="3" fontId="24" fillId="0" borderId="8" xfId="0" applyNumberFormat="1" applyFont="1" applyBorder="1" applyAlignment="1">
      <alignment horizontal="center"/>
    </xf>
    <xf numFmtId="3" fontId="24" fillId="0" borderId="0" xfId="0" applyNumberFormat="1" applyFont="1" applyAlignment="1">
      <alignment horizontal="center"/>
    </xf>
    <xf numFmtId="0" fontId="23" fillId="0" borderId="8" xfId="0" applyFont="1" applyBorder="1" applyAlignment="1">
      <alignment horizontal="center" vertical="center"/>
    </xf>
    <xf numFmtId="165" fontId="25" fillId="0" borderId="0" xfId="2" applyNumberFormat="1" applyFont="1" applyAlignment="1">
      <alignment horizontal="center"/>
    </xf>
    <xf numFmtId="165" fontId="24" fillId="0" borderId="8" xfId="2" applyNumberFormat="1" applyFont="1" applyBorder="1" applyAlignment="1">
      <alignment horizontal="center"/>
    </xf>
    <xf numFmtId="165" fontId="24" fillId="0" borderId="1" xfId="2" applyNumberFormat="1" applyFont="1" applyBorder="1" applyAlignment="1">
      <alignment horizontal="center"/>
    </xf>
    <xf numFmtId="165" fontId="23" fillId="0" borderId="0" xfId="2" applyNumberFormat="1" applyFont="1" applyAlignment="1">
      <alignment horizontal="center"/>
    </xf>
    <xf numFmtId="0" fontId="23" fillId="2" borderId="0" xfId="0" applyFont="1" applyFill="1"/>
    <xf numFmtId="3" fontId="23" fillId="2" borderId="0" xfId="0" applyNumberFormat="1" applyFont="1" applyFill="1" applyAlignment="1">
      <alignment horizontal="center" vertical="center"/>
    </xf>
    <xf numFmtId="0" fontId="22" fillId="0" borderId="0" xfId="0" applyFont="1"/>
    <xf numFmtId="167" fontId="22" fillId="0" borderId="0" xfId="0" applyNumberFormat="1" applyFont="1"/>
    <xf numFmtId="0" fontId="28" fillId="2" borderId="3" xfId="0" applyFont="1" applyFill="1" applyBorder="1"/>
    <xf numFmtId="0" fontId="22" fillId="2" borderId="4" xfId="0" applyFont="1" applyFill="1" applyBorder="1"/>
    <xf numFmtId="164" fontId="22" fillId="2" borderId="4" xfId="1" applyNumberFormat="1" applyFont="1" applyFill="1" applyBorder="1"/>
    <xf numFmtId="0" fontId="22" fillId="2" borderId="5" xfId="0" applyFont="1" applyFill="1" applyBorder="1"/>
    <xf numFmtId="0" fontId="28" fillId="2" borderId="6" xfId="0" applyFont="1" applyFill="1" applyBorder="1"/>
    <xf numFmtId="0" fontId="22" fillId="2" borderId="0" xfId="0" applyFont="1" applyFill="1"/>
    <xf numFmtId="2" fontId="22" fillId="2" borderId="7" xfId="0" applyNumberFormat="1" applyFont="1" applyFill="1" applyBorder="1" applyAlignment="1">
      <alignment horizontal="left"/>
    </xf>
    <xf numFmtId="9" fontId="22" fillId="2" borderId="0" xfId="2" applyFont="1" applyFill="1" applyAlignment="1">
      <alignment horizontal="center"/>
    </xf>
    <xf numFmtId="0" fontId="22" fillId="2" borderId="0" xfId="0" applyFont="1" applyFill="1" applyAlignment="1">
      <alignment horizontal="center"/>
    </xf>
    <xf numFmtId="9" fontId="22" fillId="2" borderId="0" xfId="2" applyFont="1" applyFill="1" applyAlignment="1">
      <alignment horizontal="left"/>
    </xf>
    <xf numFmtId="0" fontId="22" fillId="0" borderId="2" xfId="0" applyFont="1" applyBorder="1" applyAlignment="1">
      <alignment horizontal="center"/>
    </xf>
    <xf numFmtId="165" fontId="22" fillId="0" borderId="1" xfId="2" applyNumberFormat="1" applyFont="1" applyBorder="1" applyAlignment="1">
      <alignment horizontal="center"/>
    </xf>
    <xf numFmtId="0" fontId="23" fillId="0" borderId="0" xfId="0" applyFont="1" applyAlignment="1">
      <alignment horizontal="center"/>
    </xf>
    <xf numFmtId="0" fontId="22" fillId="0" borderId="10" xfId="0" applyFont="1" applyBorder="1" applyAlignment="1">
      <alignment horizontal="center"/>
    </xf>
    <xf numFmtId="0" fontId="22" fillId="0" borderId="11" xfId="0" applyFont="1" applyBorder="1" applyAlignment="1">
      <alignment horizontal="center"/>
    </xf>
    <xf numFmtId="0" fontId="22" fillId="0" borderId="9" xfId="0" applyFont="1" applyBorder="1" applyAlignment="1">
      <alignment horizontal="center"/>
    </xf>
    <xf numFmtId="0" fontId="22" fillId="0" borderId="8" xfId="0" applyFont="1" applyBorder="1" applyAlignment="1">
      <alignment horizontal="center" vertical="center"/>
    </xf>
    <xf numFmtId="165" fontId="26" fillId="0" borderId="0" xfId="2" applyNumberFormat="1" applyFont="1" applyAlignment="1">
      <alignment horizontal="center"/>
    </xf>
    <xf numFmtId="165" fontId="26" fillId="0" borderId="8" xfId="2" applyNumberFormat="1" applyFont="1" applyBorder="1" applyAlignment="1">
      <alignment horizontal="center"/>
    </xf>
    <xf numFmtId="0" fontId="26" fillId="0" borderId="0" xfId="0" applyFont="1" applyAlignment="1">
      <alignment horizontal="left" vertical="top" wrapText="1"/>
    </xf>
    <xf numFmtId="0" fontId="21" fillId="2" borderId="0" xfId="0" applyFont="1" applyFill="1"/>
    <xf numFmtId="0" fontId="21" fillId="0" borderId="0" xfId="0" applyFont="1"/>
    <xf numFmtId="6" fontId="25" fillId="2" borderId="0" xfId="0" applyNumberFormat="1" applyFont="1" applyFill="1" applyAlignment="1">
      <alignment vertical="center"/>
    </xf>
    <xf numFmtId="6" fontId="25" fillId="0" borderId="0" xfId="0" applyNumberFormat="1" applyFont="1"/>
    <xf numFmtId="0" fontId="21" fillId="0" borderId="0" xfId="0" applyFont="1" applyAlignment="1">
      <alignment horizontal="right"/>
    </xf>
    <xf numFmtId="0" fontId="25" fillId="0" borderId="8" xfId="0" applyFont="1" applyBorder="1"/>
    <xf numFmtId="0" fontId="21" fillId="0" borderId="8" xfId="0" applyFont="1" applyBorder="1" applyAlignment="1">
      <alignment horizontal="right"/>
    </xf>
    <xf numFmtId="6" fontId="25" fillId="0" borderId="8" xfId="0" applyNumberFormat="1" applyFont="1" applyBorder="1"/>
    <xf numFmtId="0" fontId="21" fillId="0" borderId="0" xfId="0" applyFont="1" applyAlignment="1">
      <alignment horizontal="center"/>
    </xf>
    <xf numFmtId="0" fontId="21" fillId="0" borderId="10" xfId="0" applyFont="1" applyBorder="1" applyAlignment="1">
      <alignment horizontal="center"/>
    </xf>
    <xf numFmtId="0" fontId="21" fillId="0" borderId="11" xfId="0" applyFont="1" applyBorder="1" applyAlignment="1">
      <alignment horizontal="center"/>
    </xf>
    <xf numFmtId="0" fontId="21" fillId="0" borderId="9" xfId="0" applyFont="1" applyBorder="1" applyAlignment="1">
      <alignment horizontal="center"/>
    </xf>
    <xf numFmtId="0" fontId="21" fillId="0" borderId="8" xfId="0" applyFont="1" applyBorder="1" applyAlignment="1">
      <alignment horizontal="center" vertical="center"/>
    </xf>
    <xf numFmtId="0" fontId="21" fillId="2" borderId="0" xfId="0" applyFont="1" applyFill="1" applyAlignment="1">
      <alignment vertical="center"/>
    </xf>
    <xf numFmtId="6" fontId="25" fillId="0" borderId="0" xfId="0" applyNumberFormat="1" applyFont="1" applyAlignment="1">
      <alignment horizontal="center"/>
    </xf>
    <xf numFmtId="0" fontId="21" fillId="0" borderId="2" xfId="0" applyFont="1" applyBorder="1" applyAlignment="1">
      <alignment horizontal="center"/>
    </xf>
    <xf numFmtId="166" fontId="25" fillId="0" borderId="1" xfId="0" applyNumberFormat="1" applyFont="1" applyBorder="1" applyAlignment="1">
      <alignment horizontal="center"/>
    </xf>
    <xf numFmtId="3" fontId="21" fillId="2" borderId="0" xfId="0" applyNumberFormat="1" applyFont="1" applyFill="1" applyAlignment="1">
      <alignment horizontal="left" vertical="center"/>
    </xf>
    <xf numFmtId="6" fontId="25" fillId="2" borderId="0" xfId="0" applyNumberFormat="1" applyFont="1" applyFill="1" applyAlignment="1">
      <alignment horizontal="center" vertical="center"/>
    </xf>
    <xf numFmtId="4" fontId="25" fillId="0" borderId="1" xfId="0" applyNumberFormat="1" applyFont="1" applyBorder="1" applyAlignment="1">
      <alignment horizontal="center"/>
    </xf>
    <xf numFmtId="0" fontId="38" fillId="0" borderId="0" xfId="0" applyFont="1" applyAlignment="1">
      <alignment horizontal="center"/>
    </xf>
    <xf numFmtId="0" fontId="40" fillId="0" borderId="0" xfId="0" applyFont="1"/>
    <xf numFmtId="0" fontId="0" fillId="0" borderId="8" xfId="0" applyBorder="1" applyAlignment="1">
      <alignment horizontal="center"/>
    </xf>
    <xf numFmtId="1" fontId="21" fillId="0" borderId="0" xfId="3" applyNumberFormat="1" applyFont="1" applyFill="1" applyBorder="1" applyAlignment="1" applyProtection="1">
      <alignment horizontal="center" vertical="center"/>
    </xf>
    <xf numFmtId="0" fontId="0" fillId="0" borderId="0" xfId="3" applyNumberFormat="1" applyFont="1" applyBorder="1" applyAlignment="1">
      <alignment horizontal="center"/>
    </xf>
    <xf numFmtId="2" fontId="0" fillId="0" borderId="0" xfId="3" applyNumberFormat="1" applyFont="1" applyBorder="1" applyAlignment="1">
      <alignment horizontal="center"/>
    </xf>
    <xf numFmtId="1" fontId="21" fillId="0" borderId="0" xfId="0" applyNumberFormat="1" applyFont="1" applyAlignment="1">
      <alignment horizontal="center"/>
    </xf>
    <xf numFmtId="2" fontId="21" fillId="0" borderId="0" xfId="0" applyNumberFormat="1" applyFont="1" applyAlignment="1">
      <alignment horizontal="center"/>
    </xf>
    <xf numFmtId="10" fontId="25" fillId="0" borderId="1" xfId="2" applyNumberFormat="1" applyFont="1" applyBorder="1" applyAlignment="1">
      <alignment horizontal="center"/>
    </xf>
    <xf numFmtId="10" fontId="25" fillId="0" borderId="0" xfId="0" applyNumberFormat="1" applyFont="1"/>
    <xf numFmtId="10" fontId="28" fillId="0" borderId="0" xfId="0" applyNumberFormat="1" applyFont="1"/>
    <xf numFmtId="0" fontId="21" fillId="0" borderId="8" xfId="3" applyNumberFormat="1" applyFont="1" applyFill="1" applyBorder="1" applyAlignment="1" applyProtection="1">
      <alignment horizontal="center" vertical="center"/>
    </xf>
    <xf numFmtId="2" fontId="0" fillId="0" borderId="8" xfId="3" applyNumberFormat="1" applyFont="1" applyBorder="1" applyAlignment="1">
      <alignment horizontal="center"/>
    </xf>
    <xf numFmtId="0" fontId="0" fillId="0" borderId="8" xfId="3" applyNumberFormat="1" applyFont="1" applyBorder="1" applyAlignment="1">
      <alignment horizontal="center"/>
    </xf>
    <xf numFmtId="0" fontId="0" fillId="0" borderId="10" xfId="0" applyBorder="1" applyAlignment="1">
      <alignment horizontal="center"/>
    </xf>
    <xf numFmtId="0" fontId="0" fillId="0" borderId="9" xfId="0" applyBorder="1" applyAlignment="1">
      <alignment horizontal="center"/>
    </xf>
    <xf numFmtId="0" fontId="21" fillId="0" borderId="9" xfId="0" applyFont="1" applyBorder="1"/>
    <xf numFmtId="0" fontId="0" fillId="0" borderId="9" xfId="0" applyBorder="1" applyAlignment="1">
      <alignment horizontal="center" wrapText="1"/>
    </xf>
    <xf numFmtId="0" fontId="0" fillId="0" borderId="11" xfId="0" applyBorder="1" applyAlignment="1">
      <alignment horizontal="center"/>
    </xf>
    <xf numFmtId="1" fontId="0" fillId="0" borderId="10" xfId="0" applyNumberFormat="1" applyBorder="1" applyAlignment="1">
      <alignment horizontal="center"/>
    </xf>
    <xf numFmtId="2" fontId="21" fillId="0" borderId="0" xfId="3" applyNumberFormat="1" applyFont="1" applyFill="1" applyBorder="1" applyAlignment="1" applyProtection="1">
      <alignment horizontal="center" vertical="center"/>
    </xf>
    <xf numFmtId="2" fontId="21" fillId="0" borderId="8" xfId="3" applyNumberFormat="1" applyFont="1" applyFill="1" applyBorder="1" applyAlignment="1" applyProtection="1">
      <alignment horizontal="center" vertical="center"/>
    </xf>
    <xf numFmtId="0" fontId="21" fillId="0" borderId="8" xfId="0" applyFont="1" applyBorder="1" applyAlignment="1">
      <alignment horizontal="center"/>
    </xf>
    <xf numFmtId="167" fontId="38" fillId="0" borderId="0" xfId="0" applyNumberFormat="1" applyFont="1" applyAlignment="1">
      <alignment horizontal="center" vertical="center" wrapText="1"/>
    </xf>
    <xf numFmtId="167" fontId="38" fillId="0" borderId="8" xfId="0" applyNumberFormat="1" applyFont="1" applyBorder="1" applyAlignment="1">
      <alignment horizontal="center" vertical="center" wrapText="1"/>
    </xf>
    <xf numFmtId="0" fontId="21" fillId="0" borderId="13" xfId="0" applyFont="1" applyBorder="1" applyAlignment="1">
      <alignment horizontal="center"/>
    </xf>
    <xf numFmtId="0" fontId="38" fillId="0" borderId="14" xfId="0" applyFont="1" applyBorder="1" applyAlignment="1">
      <alignment horizontal="center"/>
    </xf>
    <xf numFmtId="4" fontId="27" fillId="0" borderId="15" xfId="3" applyNumberFormat="1" applyFont="1" applyBorder="1" applyAlignment="1">
      <alignment horizontal="center"/>
    </xf>
    <xf numFmtId="4" fontId="27" fillId="0" borderId="14" xfId="3" applyNumberFormat="1" applyFont="1" applyBorder="1" applyAlignment="1">
      <alignment horizontal="center"/>
    </xf>
    <xf numFmtId="2" fontId="21" fillId="0" borderId="16" xfId="0" applyNumberFormat="1" applyFont="1" applyBorder="1" applyAlignment="1">
      <alignment horizontal="center"/>
    </xf>
    <xf numFmtId="4" fontId="25" fillId="3" borderId="1" xfId="0" applyNumberFormat="1" applyFont="1" applyFill="1" applyBorder="1" applyAlignment="1">
      <alignment horizontal="center"/>
    </xf>
    <xf numFmtId="8" fontId="25" fillId="0" borderId="0" xfId="0" applyNumberFormat="1" applyFont="1"/>
    <xf numFmtId="9" fontId="25" fillId="2" borderId="0" xfId="0" applyNumberFormat="1" applyFont="1" applyFill="1" applyAlignment="1">
      <alignment horizontal="center" vertical="center"/>
    </xf>
    <xf numFmtId="0" fontId="44" fillId="0" borderId="0" xfId="0" applyFont="1"/>
    <xf numFmtId="0" fontId="20" fillId="2" borderId="0" xfId="0" applyFont="1" applyFill="1"/>
    <xf numFmtId="3" fontId="20" fillId="2" borderId="0" xfId="0" applyNumberFormat="1" applyFont="1" applyFill="1" applyAlignment="1">
      <alignment horizontal="center" vertical="center"/>
    </xf>
    <xf numFmtId="0" fontId="25" fillId="2" borderId="0" xfId="0" applyFont="1" applyFill="1" applyAlignment="1">
      <alignment horizontal="left"/>
    </xf>
    <xf numFmtId="0" fontId="25" fillId="2" borderId="0" xfId="0" applyFont="1" applyFill="1" applyAlignment="1">
      <alignment horizontal="left" vertical="center"/>
    </xf>
    <xf numFmtId="3" fontId="25" fillId="2" borderId="0" xfId="0" applyNumberFormat="1" applyFont="1" applyFill="1" applyAlignment="1">
      <alignment horizontal="left" vertical="center"/>
    </xf>
    <xf numFmtId="3" fontId="20" fillId="2" borderId="0" xfId="0" applyNumberFormat="1" applyFont="1" applyFill="1" applyAlignment="1">
      <alignment horizontal="left" vertical="center"/>
    </xf>
    <xf numFmtId="0" fontId="20" fillId="2" borderId="0" xfId="0" applyFont="1" applyFill="1" applyAlignment="1">
      <alignment horizontal="center"/>
    </xf>
    <xf numFmtId="4" fontId="20" fillId="2" borderId="0" xfId="0" applyNumberFormat="1" applyFont="1" applyFill="1" applyAlignment="1">
      <alignment horizontal="center" vertical="center"/>
    </xf>
    <xf numFmtId="6" fontId="20" fillId="2" borderId="0" xfId="0" applyNumberFormat="1" applyFont="1" applyFill="1"/>
    <xf numFmtId="0" fontId="20" fillId="0" borderId="2" xfId="0" applyFont="1" applyBorder="1" applyAlignment="1">
      <alignment horizontal="center"/>
    </xf>
    <xf numFmtId="0" fontId="20" fillId="0" borderId="0" xfId="0" quotePrefix="1" applyFont="1"/>
    <xf numFmtId="0" fontId="20" fillId="0" borderId="0" xfId="0" applyFont="1"/>
    <xf numFmtId="0" fontId="20" fillId="2" borderId="0" xfId="0" applyFont="1" applyFill="1" applyAlignment="1">
      <alignment horizontal="left"/>
    </xf>
    <xf numFmtId="9" fontId="25" fillId="2" borderId="0" xfId="0" applyNumberFormat="1" applyFont="1" applyFill="1" applyAlignment="1">
      <alignment horizontal="center"/>
    </xf>
    <xf numFmtId="0" fontId="20" fillId="0" borderId="0" xfId="0" applyFont="1" applyAlignment="1">
      <alignment horizontal="center"/>
    </xf>
    <xf numFmtId="10" fontId="25" fillId="0" borderId="0" xfId="2" applyNumberFormat="1" applyFont="1" applyAlignment="1">
      <alignment horizontal="center"/>
    </xf>
    <xf numFmtId="0" fontId="19" fillId="2" borderId="0" xfId="0" applyFont="1" applyFill="1"/>
    <xf numFmtId="0" fontId="19" fillId="2" borderId="6" xfId="0" applyFont="1" applyFill="1" applyBorder="1"/>
    <xf numFmtId="0" fontId="19" fillId="0" borderId="0" xfId="0" applyFont="1"/>
    <xf numFmtId="2" fontId="19" fillId="2" borderId="7" xfId="0" applyNumberFormat="1" applyFont="1" applyFill="1" applyBorder="1" applyAlignment="1">
      <alignment horizontal="left"/>
    </xf>
    <xf numFmtId="2" fontId="19" fillId="2" borderId="7" xfId="0" applyNumberFormat="1" applyFont="1" applyFill="1" applyBorder="1" applyAlignment="1">
      <alignment horizontal="right"/>
    </xf>
    <xf numFmtId="0" fontId="19" fillId="2" borderId="0" xfId="0" applyFont="1" applyFill="1" applyAlignment="1">
      <alignment vertical="top" wrapText="1"/>
    </xf>
    <xf numFmtId="0" fontId="19" fillId="2" borderId="0" xfId="0" applyFont="1" applyFill="1" applyAlignment="1">
      <alignment vertical="center"/>
    </xf>
    <xf numFmtId="6" fontId="19" fillId="2" borderId="0" xfId="0" applyNumberFormat="1" applyFont="1" applyFill="1" applyAlignment="1">
      <alignment horizontal="center" vertical="center"/>
    </xf>
    <xf numFmtId="3" fontId="19" fillId="2" borderId="0" xfId="0" applyNumberFormat="1" applyFont="1" applyFill="1" applyAlignment="1">
      <alignment horizontal="center" vertical="center"/>
    </xf>
    <xf numFmtId="9" fontId="19" fillId="2" borderId="0" xfId="0" applyNumberFormat="1" applyFont="1" applyFill="1" applyAlignment="1">
      <alignment horizontal="center" vertical="center"/>
    </xf>
    <xf numFmtId="3" fontId="19" fillId="2" borderId="0" xfId="0" applyNumberFormat="1" applyFont="1" applyFill="1" applyAlignment="1">
      <alignment horizontal="left" vertical="center"/>
    </xf>
    <xf numFmtId="9" fontId="19" fillId="2" borderId="0" xfId="2" applyFont="1" applyFill="1" applyAlignment="1">
      <alignment horizontal="center" vertical="center"/>
    </xf>
    <xf numFmtId="0" fontId="19" fillId="2" borderId="0" xfId="0" applyFont="1" applyFill="1" applyAlignment="1">
      <alignment vertical="center" wrapText="1"/>
    </xf>
    <xf numFmtId="0" fontId="19" fillId="2" borderId="5" xfId="0" applyFont="1" applyFill="1" applyBorder="1" applyAlignment="1">
      <alignment horizontal="right"/>
    </xf>
    <xf numFmtId="0" fontId="19" fillId="2" borderId="4" xfId="0" applyFont="1" applyFill="1" applyBorder="1"/>
    <xf numFmtId="164" fontId="19" fillId="2" borderId="4" xfId="1" applyNumberFormat="1" applyFont="1" applyFill="1" applyBorder="1"/>
    <xf numFmtId="0" fontId="19" fillId="2" borderId="3" xfId="0" applyFont="1" applyFill="1" applyBorder="1"/>
    <xf numFmtId="0" fontId="19" fillId="0" borderId="0" xfId="0" applyFont="1" applyAlignment="1">
      <alignment horizontal="center"/>
    </xf>
    <xf numFmtId="0" fontId="19" fillId="0" borderId="2" xfId="0" applyFont="1" applyBorder="1" applyAlignment="1">
      <alignment horizontal="center"/>
    </xf>
    <xf numFmtId="0" fontId="19" fillId="0" borderId="2" xfId="0" applyFont="1" applyBorder="1"/>
    <xf numFmtId="0" fontId="19" fillId="0" borderId="12" xfId="0" applyFont="1" applyBorder="1" applyAlignment="1">
      <alignment horizontal="right"/>
    </xf>
    <xf numFmtId="0" fontId="43" fillId="0" borderId="10"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9" xfId="0" applyFont="1" applyBorder="1" applyAlignment="1">
      <alignment horizontal="right" vertical="center"/>
    </xf>
    <xf numFmtId="3" fontId="43" fillId="0" borderId="0" xfId="0" applyNumberFormat="1" applyFont="1" applyAlignment="1">
      <alignment horizontal="center" vertical="center" wrapText="1"/>
    </xf>
    <xf numFmtId="0" fontId="43" fillId="0" borderId="9" xfId="0" applyFont="1" applyBorder="1" applyAlignment="1">
      <alignment horizontal="right" vertical="center" wrapText="1"/>
    </xf>
    <xf numFmtId="0" fontId="43" fillId="0" borderId="9" xfId="0" applyFont="1" applyBorder="1" applyAlignment="1">
      <alignment horizontal="left" vertical="center" wrapText="1"/>
    </xf>
    <xf numFmtId="0" fontId="0" fillId="0" borderId="10" xfId="0" applyBorder="1" applyAlignment="1">
      <alignment horizontal="right" vertical="center"/>
    </xf>
    <xf numFmtId="3" fontId="0" fillId="0" borderId="8" xfId="0" applyNumberFormat="1" applyBorder="1" applyAlignment="1">
      <alignment horizontal="center" vertical="center" wrapText="1"/>
    </xf>
    <xf numFmtId="0" fontId="0" fillId="0" borderId="9" xfId="0" applyBorder="1" applyAlignment="1">
      <alignment horizontal="center" vertical="center"/>
    </xf>
    <xf numFmtId="3" fontId="0" fillId="0" borderId="0" xfId="0" applyNumberFormat="1" applyAlignment="1">
      <alignment horizontal="center" vertical="center" wrapText="1"/>
    </xf>
    <xf numFmtId="0" fontId="43" fillId="0" borderId="9" xfId="0" applyFont="1" applyBorder="1" applyAlignment="1">
      <alignment horizontal="center" vertical="center" wrapText="1"/>
    </xf>
    <xf numFmtId="3" fontId="43" fillId="0" borderId="8" xfId="0" applyNumberFormat="1" applyFont="1" applyBorder="1" applyAlignment="1">
      <alignment horizontal="center" vertical="center" wrapText="1"/>
    </xf>
    <xf numFmtId="0" fontId="43" fillId="0" borderId="9" xfId="0" applyFont="1" applyBorder="1" applyAlignment="1">
      <alignment horizontal="center" vertical="center"/>
    </xf>
    <xf numFmtId="0" fontId="43" fillId="0" borderId="10" xfId="0" applyFont="1" applyBorder="1" applyAlignment="1">
      <alignment horizontal="right" vertical="center"/>
    </xf>
    <xf numFmtId="0" fontId="37" fillId="0" borderId="9" xfId="0" applyFont="1" applyBorder="1"/>
    <xf numFmtId="3" fontId="37" fillId="0" borderId="0" xfId="0" applyNumberFormat="1" applyFont="1" applyAlignment="1">
      <alignment horizontal="center"/>
    </xf>
    <xf numFmtId="9" fontId="19" fillId="0" borderId="1" xfId="2" applyFont="1" applyBorder="1" applyAlignment="1">
      <alignment horizontal="center"/>
    </xf>
    <xf numFmtId="3" fontId="19" fillId="0" borderId="1" xfId="0" applyNumberFormat="1" applyFont="1" applyBorder="1" applyAlignment="1">
      <alignment horizontal="center"/>
    </xf>
    <xf numFmtId="0" fontId="19" fillId="0" borderId="0" xfId="0" applyFont="1" applyAlignment="1">
      <alignment horizontal="left" vertical="top" wrapText="1"/>
    </xf>
    <xf numFmtId="0" fontId="19" fillId="0" borderId="0" xfId="0" applyFont="1" applyAlignment="1">
      <alignment vertical="top"/>
    </xf>
    <xf numFmtId="0" fontId="0" fillId="2" borderId="0" xfId="0" applyFill="1" applyAlignment="1">
      <alignment horizontal="left" vertical="top" wrapText="1"/>
    </xf>
    <xf numFmtId="0" fontId="18" fillId="2" borderId="0" xfId="0" applyFont="1" applyFill="1"/>
    <xf numFmtId="0" fontId="18" fillId="2" borderId="6" xfId="0" applyFont="1" applyFill="1" applyBorder="1"/>
    <xf numFmtId="0" fontId="18" fillId="0" borderId="0" xfId="0" applyFont="1"/>
    <xf numFmtId="2" fontId="18" fillId="2" borderId="7" xfId="0" applyNumberFormat="1" applyFont="1" applyFill="1" applyBorder="1" applyAlignment="1">
      <alignment horizontal="left"/>
    </xf>
    <xf numFmtId="2" fontId="18" fillId="2" borderId="7" xfId="0" applyNumberFormat="1" applyFont="1" applyFill="1" applyBorder="1" applyAlignment="1">
      <alignment horizontal="right"/>
    </xf>
    <xf numFmtId="0" fontId="18" fillId="2" borderId="0" xfId="0" applyFont="1" applyFill="1" applyAlignment="1">
      <alignment vertical="top" wrapText="1"/>
    </xf>
    <xf numFmtId="0" fontId="18" fillId="2" borderId="0" xfId="0" applyFont="1" applyFill="1" applyAlignment="1">
      <alignment vertical="center"/>
    </xf>
    <xf numFmtId="3" fontId="18" fillId="2" borderId="0" xfId="0" applyNumberFormat="1" applyFont="1" applyFill="1" applyAlignment="1">
      <alignment horizontal="center" vertical="center"/>
    </xf>
    <xf numFmtId="165" fontId="18" fillId="2" borderId="0" xfId="2" applyNumberFormat="1" applyFont="1" applyFill="1" applyAlignment="1">
      <alignment horizontal="center" vertical="center"/>
    </xf>
    <xf numFmtId="0" fontId="18" fillId="2" borderId="0" xfId="0" applyFont="1" applyFill="1" applyAlignment="1">
      <alignment vertical="center" wrapText="1"/>
    </xf>
    <xf numFmtId="0" fontId="18" fillId="2" borderId="5" xfId="0" applyFont="1" applyFill="1" applyBorder="1" applyAlignment="1">
      <alignment horizontal="right"/>
    </xf>
    <xf numFmtId="0" fontId="18" fillId="2" borderId="4" xfId="0" applyFont="1" applyFill="1" applyBorder="1"/>
    <xf numFmtId="164" fontId="18" fillId="2" borderId="4" xfId="1" applyNumberFormat="1" applyFont="1" applyFill="1" applyBorder="1"/>
    <xf numFmtId="0" fontId="18" fillId="2" borderId="3" xfId="0" applyFont="1" applyFill="1" applyBorder="1"/>
    <xf numFmtId="0" fontId="18" fillId="0" borderId="0" xfId="0" applyFont="1" applyAlignment="1">
      <alignment horizontal="center"/>
    </xf>
    <xf numFmtId="0" fontId="18" fillId="0" borderId="2" xfId="0" applyFont="1" applyBorder="1" applyAlignment="1">
      <alignment horizontal="center"/>
    </xf>
    <xf numFmtId="3" fontId="18" fillId="0" borderId="1" xfId="0" applyNumberFormat="1" applyFont="1" applyBorder="1" applyAlignment="1">
      <alignment horizontal="center"/>
    </xf>
    <xf numFmtId="0" fontId="18" fillId="0" borderId="0" xfId="0" applyFont="1" applyAlignment="1">
      <alignment horizontal="left" vertical="top" wrapText="1"/>
    </xf>
    <xf numFmtId="165" fontId="25" fillId="0" borderId="0" xfId="0" applyNumberFormat="1" applyFont="1" applyAlignment="1">
      <alignment horizontal="center"/>
    </xf>
    <xf numFmtId="165" fontId="18" fillId="0" borderId="1" xfId="2" applyNumberFormat="1" applyFont="1" applyBorder="1" applyAlignment="1">
      <alignment horizontal="center"/>
    </xf>
    <xf numFmtId="4" fontId="18" fillId="0" borderId="1" xfId="0" applyNumberFormat="1" applyFont="1" applyBorder="1" applyAlignment="1">
      <alignment horizontal="center"/>
    </xf>
    <xf numFmtId="0" fontId="18" fillId="2" borderId="8" xfId="0" applyFont="1" applyFill="1" applyBorder="1" applyAlignment="1">
      <alignment horizontal="center" vertical="center"/>
    </xf>
    <xf numFmtId="0" fontId="18" fillId="2" borderId="10" xfId="0" applyFont="1" applyFill="1" applyBorder="1" applyAlignment="1">
      <alignment horizontal="center" vertical="center"/>
    </xf>
    <xf numFmtId="3" fontId="18" fillId="2" borderId="9" xfId="0" applyNumberFormat="1" applyFont="1" applyFill="1" applyBorder="1" applyAlignment="1">
      <alignment horizontal="center" vertical="center"/>
    </xf>
    <xf numFmtId="4" fontId="18" fillId="2" borderId="0" xfId="0" applyNumberFormat="1" applyFont="1" applyFill="1" applyAlignment="1">
      <alignment horizontal="center" vertical="center"/>
    </xf>
    <xf numFmtId="4" fontId="18" fillId="2" borderId="0" xfId="0" applyNumberFormat="1" applyFont="1" applyFill="1" applyAlignment="1">
      <alignment vertical="center"/>
    </xf>
    <xf numFmtId="4" fontId="18" fillId="0" borderId="0" xfId="0" applyNumberFormat="1" applyFont="1"/>
    <xf numFmtId="0" fontId="18" fillId="0" borderId="9" xfId="0" applyFont="1" applyBorder="1" applyAlignment="1">
      <alignment horizontal="center"/>
    </xf>
    <xf numFmtId="0" fontId="18" fillId="0" borderId="8" xfId="0" applyFont="1" applyBorder="1" applyAlignment="1">
      <alignment horizontal="center"/>
    </xf>
    <xf numFmtId="0" fontId="18" fillId="0" borderId="10" xfId="0" applyFont="1" applyBorder="1" applyAlignment="1">
      <alignment horizontal="center"/>
    </xf>
    <xf numFmtId="3" fontId="18" fillId="0" borderId="0" xfId="0" applyNumberFormat="1" applyFont="1" applyAlignment="1">
      <alignment horizontal="center"/>
    </xf>
    <xf numFmtId="0" fontId="18" fillId="0" borderId="0" xfId="0" quotePrefix="1" applyFont="1"/>
    <xf numFmtId="0" fontId="18" fillId="0" borderId="9" xfId="0" applyFont="1" applyBorder="1" applyAlignment="1">
      <alignment horizontal="right"/>
    </xf>
    <xf numFmtId="0" fontId="18" fillId="0" borderId="11" xfId="0" applyFont="1" applyBorder="1" applyAlignment="1">
      <alignment horizontal="right"/>
    </xf>
    <xf numFmtId="168" fontId="18" fillId="2" borderId="0" xfId="0" applyNumberFormat="1" applyFont="1" applyFill="1" applyAlignment="1">
      <alignment horizontal="center" vertical="center"/>
    </xf>
    <xf numFmtId="169" fontId="18" fillId="2" borderId="0" xfId="0" applyNumberFormat="1" applyFont="1" applyFill="1" applyAlignment="1">
      <alignment horizontal="center" vertical="center"/>
    </xf>
    <xf numFmtId="4" fontId="18" fillId="0" borderId="9" xfId="0" applyNumberFormat="1" applyFont="1" applyBorder="1" applyAlignment="1">
      <alignment horizontal="center"/>
    </xf>
    <xf numFmtId="4" fontId="18" fillId="0" borderId="10" xfId="0" applyNumberFormat="1" applyFont="1" applyBorder="1" applyAlignment="1">
      <alignment horizontal="center"/>
    </xf>
    <xf numFmtId="3" fontId="18" fillId="0" borderId="8" xfId="0" applyNumberFormat="1" applyFont="1" applyBorder="1" applyAlignment="1">
      <alignment horizontal="center"/>
    </xf>
    <xf numFmtId="0" fontId="18" fillId="0" borderId="10" xfId="0" applyFont="1" applyBorder="1" applyAlignment="1">
      <alignment horizontal="center" vertical="center"/>
    </xf>
    <xf numFmtId="3" fontId="18" fillId="0" borderId="9" xfId="0" applyNumberFormat="1" applyFont="1" applyBorder="1" applyAlignment="1">
      <alignment horizontal="center" vertical="center"/>
    </xf>
    <xf numFmtId="3" fontId="18" fillId="0" borderId="9" xfId="0" applyNumberFormat="1" applyFont="1" applyBorder="1" applyAlignment="1">
      <alignment horizontal="right" vertical="center"/>
    </xf>
    <xf numFmtId="9" fontId="18" fillId="0" borderId="0" xfId="2" applyFont="1" applyAlignment="1">
      <alignment horizontal="center"/>
    </xf>
    <xf numFmtId="0" fontId="18" fillId="0" borderId="0" xfId="0" applyFont="1" applyAlignment="1">
      <alignment vertical="top" wrapText="1"/>
    </xf>
    <xf numFmtId="0" fontId="17" fillId="2" borderId="0" xfId="0" applyFont="1" applyFill="1"/>
    <xf numFmtId="0" fontId="17" fillId="2" borderId="6" xfId="0" applyFont="1" applyFill="1" applyBorder="1"/>
    <xf numFmtId="0" fontId="17" fillId="0" borderId="0" xfId="0" applyFont="1"/>
    <xf numFmtId="2" fontId="17" fillId="2" borderId="7" xfId="0" applyNumberFormat="1" applyFont="1" applyFill="1" applyBorder="1" applyAlignment="1">
      <alignment horizontal="left"/>
    </xf>
    <xf numFmtId="2" fontId="17" fillId="2" borderId="7" xfId="0" applyNumberFormat="1" applyFont="1" applyFill="1" applyBorder="1" applyAlignment="1">
      <alignment horizontal="right"/>
    </xf>
    <xf numFmtId="0" fontId="17" fillId="2" borderId="0" xfId="0" applyFont="1" applyFill="1" applyAlignment="1">
      <alignment vertical="top" wrapText="1"/>
    </xf>
    <xf numFmtId="0" fontId="17" fillId="2" borderId="0" xfId="0" applyFont="1" applyFill="1" applyAlignment="1">
      <alignment vertical="center"/>
    </xf>
    <xf numFmtId="3" fontId="17" fillId="2" borderId="0" xfId="0" applyNumberFormat="1" applyFont="1" applyFill="1" applyAlignment="1">
      <alignment horizontal="center" vertical="center"/>
    </xf>
    <xf numFmtId="165" fontId="17" fillId="2" borderId="0" xfId="2" applyNumberFormat="1" applyFont="1" applyFill="1" applyAlignment="1">
      <alignment horizontal="center" vertical="center"/>
    </xf>
    <xf numFmtId="0" fontId="17" fillId="2" borderId="0" xfId="0" applyFont="1" applyFill="1" applyAlignment="1">
      <alignment vertical="center" wrapText="1"/>
    </xf>
    <xf numFmtId="0" fontId="17" fillId="2" borderId="5" xfId="0" applyFont="1" applyFill="1" applyBorder="1" applyAlignment="1">
      <alignment horizontal="right"/>
    </xf>
    <xf numFmtId="0" fontId="17" fillId="2" borderId="4" xfId="0" applyFont="1" applyFill="1" applyBorder="1"/>
    <xf numFmtId="164" fontId="17" fillId="2" borderId="4" xfId="1" applyNumberFormat="1" applyFont="1" applyFill="1" applyBorder="1"/>
    <xf numFmtId="0" fontId="17" fillId="2" borderId="3" xfId="0" applyFont="1" applyFill="1" applyBorder="1"/>
    <xf numFmtId="0" fontId="17" fillId="0" borderId="0" xfId="0" applyFont="1" applyAlignment="1">
      <alignment horizontal="center"/>
    </xf>
    <xf numFmtId="0" fontId="17" fillId="0" borderId="2" xfId="0" applyFont="1" applyBorder="1" applyAlignment="1">
      <alignment horizontal="center"/>
    </xf>
    <xf numFmtId="3" fontId="17" fillId="0" borderId="1" xfId="0" applyNumberFormat="1" applyFont="1" applyBorder="1" applyAlignment="1">
      <alignment horizontal="center"/>
    </xf>
    <xf numFmtId="0" fontId="17" fillId="0" borderId="0" xfId="0" applyFont="1" applyAlignment="1">
      <alignment horizontal="left" vertical="top"/>
    </xf>
    <xf numFmtId="0" fontId="17" fillId="0" borderId="0" xfId="0" applyFont="1" applyAlignment="1">
      <alignment horizontal="left" vertical="top" wrapText="1"/>
    </xf>
    <xf numFmtId="3" fontId="17" fillId="2" borderId="8" xfId="0" applyNumberFormat="1" applyFont="1" applyFill="1" applyBorder="1" applyAlignment="1">
      <alignment horizontal="center" vertical="center"/>
    </xf>
    <xf numFmtId="3" fontId="17" fillId="2" borderId="10" xfId="0" applyNumberFormat="1" applyFont="1" applyFill="1" applyBorder="1" applyAlignment="1">
      <alignment horizontal="center" vertical="center"/>
    </xf>
    <xf numFmtId="3" fontId="17" fillId="2" borderId="9" xfId="0" applyNumberFormat="1" applyFont="1" applyFill="1" applyBorder="1" applyAlignment="1">
      <alignment horizontal="center" vertical="center"/>
    </xf>
    <xf numFmtId="4" fontId="17" fillId="2" borderId="0" xfId="0" applyNumberFormat="1" applyFont="1" applyFill="1" applyAlignment="1">
      <alignment horizontal="center" vertical="center"/>
    </xf>
    <xf numFmtId="170" fontId="17" fillId="2" borderId="0" xfId="0" applyNumberFormat="1" applyFont="1" applyFill="1" applyAlignment="1">
      <alignment horizontal="center" vertical="center"/>
    </xf>
    <xf numFmtId="0" fontId="0" fillId="0" borderId="0" xfId="0" applyAlignment="1">
      <alignment horizontal="center"/>
    </xf>
    <xf numFmtId="3" fontId="0" fillId="0" borderId="0" xfId="0" applyNumberFormat="1" applyAlignment="1">
      <alignment horizontal="center"/>
    </xf>
    <xf numFmtId="167" fontId="0" fillId="0" borderId="0" xfId="0" applyNumberFormat="1" applyAlignment="1">
      <alignment horizontal="center"/>
    </xf>
    <xf numFmtId="3" fontId="0" fillId="0" borderId="8" xfId="0" applyNumberFormat="1" applyBorder="1" applyAlignment="1">
      <alignment horizontal="center"/>
    </xf>
    <xf numFmtId="3" fontId="0" fillId="0" borderId="9" xfId="0" applyNumberFormat="1" applyBorder="1" applyAlignment="1">
      <alignment horizontal="center"/>
    </xf>
    <xf numFmtId="3" fontId="0" fillId="0" borderId="10" xfId="0" applyNumberFormat="1" applyBorder="1" applyAlignment="1">
      <alignment horizontal="center"/>
    </xf>
    <xf numFmtId="167" fontId="0" fillId="0" borderId="8" xfId="0" applyNumberFormat="1" applyBorder="1" applyAlignment="1">
      <alignment horizontal="center"/>
    </xf>
    <xf numFmtId="167" fontId="0" fillId="0" borderId="9" xfId="0" applyNumberFormat="1" applyBorder="1" applyAlignment="1">
      <alignment horizontal="center"/>
    </xf>
    <xf numFmtId="167" fontId="0" fillId="0" borderId="10" xfId="0" applyNumberFormat="1" applyBorder="1" applyAlignment="1">
      <alignment horizontal="center"/>
    </xf>
    <xf numFmtId="2" fontId="0" fillId="0" borderId="9" xfId="0" applyNumberFormat="1" applyBorder="1" applyAlignment="1">
      <alignment horizontal="center"/>
    </xf>
    <xf numFmtId="0" fontId="17" fillId="2" borderId="0" xfId="0" applyFont="1" applyFill="1" applyAlignment="1">
      <alignment horizontal="center"/>
    </xf>
    <xf numFmtId="0" fontId="17" fillId="2" borderId="0" xfId="0" applyFont="1" applyFill="1" applyAlignment="1">
      <alignment horizontal="left"/>
    </xf>
    <xf numFmtId="4" fontId="17" fillId="0" borderId="1" xfId="0" applyNumberFormat="1" applyFont="1" applyBorder="1" applyAlignment="1">
      <alignment horizontal="center"/>
    </xf>
    <xf numFmtId="168" fontId="17" fillId="0" borderId="1" xfId="0" applyNumberFormat="1" applyFont="1" applyBorder="1" applyAlignment="1">
      <alignment horizontal="center"/>
    </xf>
    <xf numFmtId="3" fontId="17" fillId="0" borderId="9" xfId="0" applyNumberFormat="1" applyFont="1" applyBorder="1" applyAlignment="1">
      <alignment horizontal="center"/>
    </xf>
    <xf numFmtId="3" fontId="17" fillId="0" borderId="0" xfId="0" applyNumberFormat="1" applyFont="1" applyAlignment="1">
      <alignment horizontal="center"/>
    </xf>
    <xf numFmtId="0" fontId="0" fillId="0" borderId="11" xfId="0" applyBorder="1"/>
    <xf numFmtId="0" fontId="0" fillId="0" borderId="17" xfId="0" applyBorder="1" applyAlignment="1">
      <alignment horizontal="center"/>
    </xf>
    <xf numFmtId="0" fontId="17" fillId="0" borderId="2" xfId="0" applyFont="1" applyBorder="1"/>
    <xf numFmtId="3" fontId="0" fillId="3" borderId="1" xfId="0" applyNumberFormat="1" applyFill="1" applyBorder="1" applyAlignment="1">
      <alignment horizontal="center"/>
    </xf>
    <xf numFmtId="0" fontId="17" fillId="0" borderId="0" xfId="0" applyFont="1" applyAlignment="1">
      <alignment vertical="top" wrapText="1"/>
    </xf>
    <xf numFmtId="0" fontId="17" fillId="0" borderId="0" xfId="0" applyFont="1" applyAlignment="1">
      <alignment horizontal="center" vertical="top"/>
    </xf>
    <xf numFmtId="9" fontId="17" fillId="0" borderId="0" xfId="2" applyFont="1" applyAlignment="1">
      <alignment horizontal="center" vertical="top"/>
    </xf>
    <xf numFmtId="0" fontId="17" fillId="0" borderId="8" xfId="0" applyFont="1" applyBorder="1" applyAlignment="1">
      <alignment horizontal="center" vertical="top"/>
    </xf>
    <xf numFmtId="9" fontId="17" fillId="0" borderId="8" xfId="2" applyFont="1" applyBorder="1" applyAlignment="1">
      <alignment horizontal="center" vertical="top"/>
    </xf>
    <xf numFmtId="9" fontId="17" fillId="0" borderId="0" xfId="0" applyNumberFormat="1" applyFont="1" applyAlignment="1">
      <alignment horizontal="center" vertical="top"/>
    </xf>
    <xf numFmtId="3" fontId="17" fillId="0" borderId="0" xfId="0" applyNumberFormat="1" applyFont="1" applyAlignment="1">
      <alignment horizontal="center" vertical="top"/>
    </xf>
    <xf numFmtId="0" fontId="16" fillId="2" borderId="0" xfId="0" applyFont="1" applyFill="1"/>
    <xf numFmtId="3" fontId="16" fillId="2" borderId="8" xfId="0" applyNumberFormat="1" applyFont="1" applyFill="1" applyBorder="1" applyAlignment="1">
      <alignment horizontal="center" vertical="center"/>
    </xf>
    <xf numFmtId="171" fontId="20" fillId="2" borderId="0" xfId="0" applyNumberFormat="1" applyFont="1" applyFill="1" applyAlignment="1">
      <alignment horizontal="center" vertical="center"/>
    </xf>
    <xf numFmtId="0" fontId="16" fillId="0" borderId="0" xfId="0" applyFont="1"/>
    <xf numFmtId="0" fontId="17" fillId="0" borderId="8" xfId="0" applyFont="1" applyBorder="1"/>
    <xf numFmtId="0" fontId="16" fillId="0" borderId="9" xfId="0" applyFont="1" applyBorder="1" applyAlignment="1">
      <alignment horizontal="center"/>
    </xf>
    <xf numFmtId="3" fontId="17" fillId="0" borderId="8" xfId="0" applyNumberFormat="1" applyFont="1" applyBorder="1" applyAlignment="1">
      <alignment horizontal="center"/>
    </xf>
    <xf numFmtId="167" fontId="17" fillId="0" borderId="0" xfId="0" applyNumberFormat="1" applyFont="1" applyAlignment="1">
      <alignment horizontal="center"/>
    </xf>
    <xf numFmtId="0" fontId="16" fillId="0" borderId="10" xfId="0" applyFont="1" applyBorder="1" applyAlignment="1">
      <alignment horizontal="center"/>
    </xf>
    <xf numFmtId="165" fontId="17" fillId="0" borderId="0" xfId="2" applyNumberFormat="1" applyFont="1" applyAlignment="1">
      <alignment horizontal="center"/>
    </xf>
    <xf numFmtId="0" fontId="16" fillId="0" borderId="2" xfId="0" applyFont="1" applyBorder="1" applyAlignment="1">
      <alignment horizontal="center"/>
    </xf>
    <xf numFmtId="0" fontId="16" fillId="2" borderId="0" xfId="0" applyFont="1" applyFill="1" applyAlignment="1">
      <alignment horizontal="left" indent="1"/>
    </xf>
    <xf numFmtId="9" fontId="16" fillId="0" borderId="0" xfId="2" applyFont="1" applyAlignment="1">
      <alignment horizontal="center"/>
    </xf>
    <xf numFmtId="9" fontId="17" fillId="0" borderId="1" xfId="2" applyFont="1" applyBorder="1" applyAlignment="1">
      <alignment horizontal="center"/>
    </xf>
    <xf numFmtId="165" fontId="17" fillId="0" borderId="1" xfId="2" applyNumberFormat="1" applyFont="1" applyBorder="1" applyAlignment="1">
      <alignment horizontal="center"/>
    </xf>
    <xf numFmtId="1" fontId="17" fillId="0" borderId="0" xfId="0" applyNumberFormat="1" applyFont="1" applyAlignment="1">
      <alignment horizontal="center"/>
    </xf>
    <xf numFmtId="0" fontId="16" fillId="0" borderId="0" xfId="0" applyFont="1" applyAlignment="1">
      <alignment horizontal="left"/>
    </xf>
    <xf numFmtId="0" fontId="16" fillId="0" borderId="9" xfId="0" quotePrefix="1" applyFont="1" applyBorder="1"/>
    <xf numFmtId="0" fontId="17" fillId="0" borderId="0" xfId="0" applyFont="1" applyAlignment="1">
      <alignment horizontal="left"/>
    </xf>
    <xf numFmtId="0" fontId="17" fillId="0" borderId="9" xfId="0" applyFont="1" applyBorder="1"/>
    <xf numFmtId="0" fontId="16" fillId="0" borderId="0" xfId="0" applyFont="1" applyAlignment="1">
      <alignment horizontal="left" vertical="top"/>
    </xf>
    <xf numFmtId="0" fontId="26" fillId="0" borderId="0" xfId="0" applyFont="1" applyAlignment="1">
      <alignment horizontal="left" vertical="top"/>
    </xf>
    <xf numFmtId="0" fontId="14" fillId="0" borderId="0" xfId="0" applyFont="1"/>
    <xf numFmtId="0" fontId="13" fillId="0" borderId="0" xfId="0" applyFont="1" applyAlignment="1">
      <alignment horizontal="left" vertical="top" wrapText="1"/>
    </xf>
    <xf numFmtId="0" fontId="11" fillId="2" borderId="0" xfId="0" applyFont="1" applyFill="1"/>
    <xf numFmtId="0" fontId="11" fillId="0" borderId="0" xfId="0" applyFont="1"/>
    <xf numFmtId="0" fontId="11" fillId="0" borderId="0" xfId="0" applyFont="1" applyAlignment="1">
      <alignment horizontal="center"/>
    </xf>
    <xf numFmtId="0" fontId="11" fillId="0" borderId="9" xfId="0" applyFont="1" applyBorder="1" applyAlignment="1">
      <alignment horizontal="center"/>
    </xf>
    <xf numFmtId="0" fontId="11" fillId="2" borderId="0" xfId="0" applyFont="1" applyFill="1" applyAlignment="1">
      <alignment horizontal="left" indent="1"/>
    </xf>
    <xf numFmtId="0" fontId="10" fillId="2" borderId="8" xfId="0" applyFont="1" applyFill="1" applyBorder="1" applyAlignment="1">
      <alignment horizontal="center" vertical="center"/>
    </xf>
    <xf numFmtId="0" fontId="10" fillId="0" borderId="0" xfId="0" applyFont="1"/>
    <xf numFmtId="0" fontId="44" fillId="0" borderId="0" xfId="0" applyFont="1" applyAlignment="1">
      <alignment horizontal="left" vertical="top" wrapText="1"/>
    </xf>
    <xf numFmtId="0" fontId="9" fillId="0" borderId="0" xfId="0" applyFont="1" applyAlignment="1">
      <alignment horizontal="left" vertical="top"/>
    </xf>
    <xf numFmtId="0" fontId="9" fillId="0" borderId="0" xfId="0" applyFont="1"/>
    <xf numFmtId="0" fontId="8" fillId="0" borderId="0" xfId="0" applyFont="1" applyAlignment="1">
      <alignment horizontal="left" vertical="top" wrapText="1"/>
    </xf>
    <xf numFmtId="0" fontId="8" fillId="0" borderId="0" xfId="0" applyFont="1" applyAlignment="1">
      <alignment horizontal="left" vertical="top"/>
    </xf>
    <xf numFmtId="0" fontId="8" fillId="0" borderId="0" xfId="0" applyFont="1"/>
    <xf numFmtId="0" fontId="7" fillId="0" borderId="0" xfId="0" applyFont="1"/>
    <xf numFmtId="0" fontId="6" fillId="0" borderId="0" xfId="0" applyFont="1"/>
    <xf numFmtId="0" fontId="5" fillId="0" borderId="0" xfId="0" applyFont="1"/>
    <xf numFmtId="1" fontId="0" fillId="0" borderId="0" xfId="3" applyNumberFormat="1" applyFont="1" applyBorder="1" applyAlignment="1">
      <alignment horizontal="center"/>
    </xf>
    <xf numFmtId="0" fontId="4" fillId="0" borderId="0" xfId="0" applyFont="1" applyAlignment="1">
      <alignment vertical="top"/>
    </xf>
    <xf numFmtId="0" fontId="4" fillId="0" borderId="0" xfId="0" applyFont="1"/>
    <xf numFmtId="0" fontId="4" fillId="0" borderId="0" xfId="0" applyFont="1" applyAlignment="1">
      <alignment horizontal="left" vertical="top" wrapText="1"/>
    </xf>
    <xf numFmtId="0" fontId="4" fillId="0" borderId="2" xfId="0" applyFont="1" applyBorder="1" applyAlignment="1">
      <alignment horizontal="center"/>
    </xf>
    <xf numFmtId="0" fontId="4" fillId="0" borderId="0" xfId="0" applyFont="1" applyAlignment="1">
      <alignment horizontal="center"/>
    </xf>
    <xf numFmtId="0" fontId="4" fillId="2" borderId="3" xfId="0" applyFont="1" applyFill="1" applyBorder="1"/>
    <xf numFmtId="0" fontId="4" fillId="2" borderId="4" xfId="0" applyFont="1" applyFill="1" applyBorder="1"/>
    <xf numFmtId="164" fontId="4" fillId="2" borderId="4" xfId="1" applyNumberFormat="1" applyFont="1" applyFill="1" applyBorder="1"/>
    <xf numFmtId="0" fontId="4" fillId="2" borderId="5" xfId="0" applyFont="1" applyFill="1" applyBorder="1" applyAlignment="1">
      <alignment horizontal="right"/>
    </xf>
    <xf numFmtId="0" fontId="4" fillId="2" borderId="6" xfId="0" applyFont="1" applyFill="1" applyBorder="1"/>
    <xf numFmtId="2" fontId="4" fillId="2" borderId="7" xfId="0" applyNumberFormat="1" applyFont="1" applyFill="1" applyBorder="1" applyAlignment="1">
      <alignment horizontal="right"/>
    </xf>
    <xf numFmtId="0" fontId="4" fillId="2" borderId="0" xfId="0" applyFont="1" applyFill="1" applyAlignment="1">
      <alignment vertical="center" wrapText="1"/>
    </xf>
    <xf numFmtId="0" fontId="4" fillId="2" borderId="0" xfId="0" applyFont="1" applyFill="1"/>
    <xf numFmtId="3" fontId="4" fillId="2" borderId="0" xfId="0" applyNumberFormat="1" applyFont="1" applyFill="1" applyAlignment="1">
      <alignment horizontal="center" vertical="center"/>
    </xf>
    <xf numFmtId="165" fontId="4" fillId="2" borderId="0" xfId="2" applyNumberFormat="1"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vertical="top" wrapText="1"/>
    </xf>
    <xf numFmtId="2" fontId="4" fillId="2" borderId="7" xfId="0" applyNumberFormat="1" applyFont="1" applyFill="1" applyBorder="1" applyAlignment="1">
      <alignment horizontal="left"/>
    </xf>
    <xf numFmtId="3" fontId="4" fillId="2" borderId="8" xfId="0" applyNumberFormat="1" applyFont="1" applyFill="1" applyBorder="1" applyAlignment="1">
      <alignment horizontal="center" vertical="center"/>
    </xf>
    <xf numFmtId="4" fontId="4" fillId="0" borderId="1" xfId="0" applyNumberFormat="1" applyFont="1" applyBorder="1" applyAlignment="1">
      <alignment horizontal="center"/>
    </xf>
    <xf numFmtId="168" fontId="4" fillId="0" borderId="1" xfId="0" applyNumberFormat="1" applyFont="1" applyBorder="1" applyAlignment="1">
      <alignment horizontal="center"/>
    </xf>
    <xf numFmtId="0" fontId="3" fillId="0" borderId="0" xfId="0" applyFont="1"/>
    <xf numFmtId="0" fontId="3" fillId="0" borderId="0" xfId="0" applyFont="1" applyAlignment="1">
      <alignment horizontal="left" vertical="top" wrapText="1"/>
    </xf>
    <xf numFmtId="0" fontId="4" fillId="0" borderId="9" xfId="0" applyFont="1" applyBorder="1"/>
    <xf numFmtId="0" fontId="3" fillId="0" borderId="0" xfId="0" applyFont="1" applyAlignment="1">
      <alignment horizontal="left" vertical="top"/>
    </xf>
    <xf numFmtId="2" fontId="0" fillId="2" borderId="7" xfId="0" applyNumberFormat="1" applyFill="1" applyBorder="1" applyAlignment="1">
      <alignment horizontal="right"/>
    </xf>
    <xf numFmtId="0" fontId="2" fillId="2" borderId="0" xfId="0" applyFont="1" applyFill="1"/>
    <xf numFmtId="0" fontId="2" fillId="0" borderId="0" xfId="0" applyFont="1"/>
    <xf numFmtId="0" fontId="5" fillId="0" borderId="0" xfId="0" applyFont="1" applyAlignment="1">
      <alignment horizontal="left" wrapText="1"/>
    </xf>
    <xf numFmtId="0" fontId="21" fillId="0" borderId="0" xfId="0" applyFont="1" applyAlignment="1">
      <alignment horizontal="left" wrapText="1"/>
    </xf>
    <xf numFmtId="0" fontId="11" fillId="0" borderId="0" xfId="0" applyFont="1" applyAlignment="1">
      <alignment horizontal="left" vertical="top" wrapText="1"/>
    </xf>
    <xf numFmtId="0" fontId="25" fillId="0" borderId="0" xfId="0" applyFont="1" applyAlignment="1">
      <alignment horizontal="left" vertical="top" wrapText="1"/>
    </xf>
    <xf numFmtId="0" fontId="21" fillId="0" borderId="0" xfId="0" applyFont="1" applyAlignment="1">
      <alignment horizontal="left" vertical="top" wrapText="1"/>
    </xf>
    <xf numFmtId="0" fontId="0" fillId="2" borderId="0" xfId="0" applyFill="1" applyAlignment="1">
      <alignment horizontal="left" vertical="top" wrapText="1"/>
    </xf>
    <xf numFmtId="0" fontId="26" fillId="0" borderId="0" xfId="0" applyFont="1" applyAlignment="1">
      <alignment horizontal="left" vertical="top" wrapText="1"/>
    </xf>
    <xf numFmtId="0" fontId="24" fillId="0" borderId="0" xfId="0" applyFont="1" applyAlignment="1">
      <alignment horizontal="left" vertical="top" wrapText="1"/>
    </xf>
    <xf numFmtId="0" fontId="24" fillId="2" borderId="0" xfId="0" applyFont="1" applyFill="1" applyAlignment="1">
      <alignment horizontal="left" vertical="top" wrapText="1"/>
    </xf>
    <xf numFmtId="0" fontId="24" fillId="2" borderId="0" xfId="0" applyFont="1" applyFill="1" applyAlignment="1">
      <alignment horizontal="left" wrapText="1"/>
    </xf>
    <xf numFmtId="0" fontId="23" fillId="0" borderId="0" xfId="0" applyFont="1" applyAlignment="1">
      <alignment horizontal="left" vertical="top" wrapText="1"/>
    </xf>
    <xf numFmtId="0" fontId="24" fillId="0" borderId="0" xfId="0" applyFont="1" applyAlignment="1">
      <alignment horizontal="left" vertical="top"/>
    </xf>
    <xf numFmtId="0" fontId="23" fillId="0" borderId="2" xfId="0" applyFont="1" applyBorder="1" applyAlignment="1">
      <alignment horizontal="center"/>
    </xf>
    <xf numFmtId="0" fontId="23" fillId="0" borderId="12" xfId="0" applyFont="1" applyBorder="1" applyAlignment="1">
      <alignment horizontal="center"/>
    </xf>
    <xf numFmtId="0" fontId="11" fillId="0" borderId="0" xfId="0" applyFont="1" applyAlignment="1">
      <alignment horizontal="left" wrapText="1"/>
    </xf>
    <xf numFmtId="0" fontId="23" fillId="0" borderId="0" xfId="0" applyFont="1" applyAlignment="1">
      <alignment horizontal="left" wrapText="1"/>
    </xf>
    <xf numFmtId="0" fontId="22" fillId="2" borderId="0" xfId="0" applyFont="1" applyFill="1" applyAlignment="1">
      <alignment horizontal="left" wrapText="1"/>
    </xf>
    <xf numFmtId="0" fontId="26" fillId="0" borderId="0" xfId="0" applyFont="1" applyAlignment="1">
      <alignment horizontal="left" wrapText="1"/>
    </xf>
    <xf numFmtId="0" fontId="22" fillId="0" borderId="0" xfId="0" applyFont="1" applyAlignment="1">
      <alignment horizontal="left" vertical="top" wrapText="1"/>
    </xf>
    <xf numFmtId="0" fontId="0" fillId="0" borderId="0" xfId="0" applyAlignment="1">
      <alignment horizontal="left" vertical="top" wrapText="1"/>
    </xf>
    <xf numFmtId="0" fontId="19" fillId="0" borderId="0" xfId="0" applyFont="1" applyAlignment="1">
      <alignment horizontal="left" vertical="top" wrapText="1"/>
    </xf>
    <xf numFmtId="0" fontId="26" fillId="0" borderId="0" xfId="0" applyFont="1" applyAlignment="1">
      <alignment horizontal="center" vertical="top" wrapText="1"/>
    </xf>
    <xf numFmtId="0" fontId="26" fillId="0" borderId="0" xfId="0" applyFont="1" applyAlignment="1">
      <alignment horizontal="center" vertical="top"/>
    </xf>
    <xf numFmtId="0" fontId="15" fillId="0" borderId="0" xfId="0" applyFont="1" applyAlignment="1">
      <alignment horizontal="center"/>
    </xf>
    <xf numFmtId="0" fontId="18" fillId="0" borderId="0" xfId="0" applyFont="1" applyAlignment="1">
      <alignment horizontal="center"/>
    </xf>
    <xf numFmtId="0" fontId="44" fillId="0" borderId="0" xfId="0" applyFont="1" applyAlignment="1">
      <alignment horizontal="center"/>
    </xf>
    <xf numFmtId="0" fontId="18" fillId="0" borderId="0" xfId="0" applyFont="1" applyAlignment="1">
      <alignment horizontal="left" vertical="top" wrapText="1"/>
    </xf>
    <xf numFmtId="0" fontId="10" fillId="0" borderId="0" xfId="0" applyFont="1" applyAlignment="1">
      <alignment horizontal="left" vertical="top" wrapText="1"/>
    </xf>
    <xf numFmtId="0" fontId="20" fillId="0" borderId="0" xfId="0" applyFont="1" applyAlignment="1">
      <alignment horizontal="left" vertical="top" wrapText="1"/>
    </xf>
    <xf numFmtId="0" fontId="18" fillId="0" borderId="2" xfId="0" applyFont="1" applyBorder="1" applyAlignment="1">
      <alignment horizontal="center"/>
    </xf>
    <xf numFmtId="0" fontId="18" fillId="0" borderId="12" xfId="0" applyFont="1" applyBorder="1" applyAlignment="1">
      <alignment horizontal="center"/>
    </xf>
    <xf numFmtId="0" fontId="16" fillId="0" borderId="0" xfId="0" applyFont="1" applyAlignment="1">
      <alignment horizontal="left" vertical="top" wrapText="1"/>
    </xf>
    <xf numFmtId="0" fontId="17" fillId="0" borderId="0" xfId="0" applyFont="1" applyAlignment="1">
      <alignment horizontal="left" vertical="top" wrapText="1"/>
    </xf>
    <xf numFmtId="0" fontId="16" fillId="0" borderId="0" xfId="0" applyFont="1" applyAlignment="1">
      <alignment horizontal="left"/>
    </xf>
    <xf numFmtId="0" fontId="16" fillId="0" borderId="9" xfId="0" applyFont="1" applyBorder="1" applyAlignment="1">
      <alignment horizontal="left"/>
    </xf>
    <xf numFmtId="0" fontId="16" fillId="0" borderId="2" xfId="0" applyFont="1" applyBorder="1" applyAlignment="1">
      <alignment horizontal="center"/>
    </xf>
    <xf numFmtId="0" fontId="16" fillId="0" borderId="12" xfId="0" applyFont="1" applyBorder="1" applyAlignment="1">
      <alignment horizontal="center"/>
    </xf>
    <xf numFmtId="0" fontId="16" fillId="2" borderId="0" xfId="0" applyFont="1" applyFill="1" applyAlignment="1">
      <alignment horizontal="left" vertical="top" wrapText="1"/>
    </xf>
    <xf numFmtId="0" fontId="17" fillId="2" borderId="0" xfId="0" applyFont="1" applyFill="1" applyAlignment="1">
      <alignment horizontal="left" vertical="top" wrapText="1"/>
    </xf>
    <xf numFmtId="0" fontId="3" fillId="0" borderId="0" xfId="0" applyFont="1" applyAlignment="1">
      <alignment horizontal="center"/>
    </xf>
    <xf numFmtId="0" fontId="2" fillId="0" borderId="0" xfId="0" applyFont="1" applyAlignment="1">
      <alignment horizontal="left" vertical="top" wrapText="1"/>
    </xf>
    <xf numFmtId="0" fontId="3" fillId="0" borderId="0" xfId="0" applyFont="1" applyAlignment="1">
      <alignment horizontal="left" vertical="top" wrapText="1"/>
    </xf>
    <xf numFmtId="0" fontId="4" fillId="0" borderId="0" xfId="0" applyFont="1" applyAlignment="1">
      <alignment horizontal="left" vertical="top" wrapText="1"/>
    </xf>
    <xf numFmtId="0" fontId="26" fillId="0" borderId="0" xfId="0" applyFont="1" applyAlignment="1">
      <alignment horizontal="center"/>
    </xf>
    <xf numFmtId="0" fontId="26" fillId="0" borderId="9" xfId="0" applyFont="1" applyBorder="1" applyAlignment="1">
      <alignment horizontal="center"/>
    </xf>
    <xf numFmtId="0" fontId="2" fillId="0" borderId="0" xfId="0" applyFont="1" applyAlignment="1">
      <alignment horizontal="left" vertical="top" wrapText="1" indent="1"/>
    </xf>
    <xf numFmtId="0" fontId="3" fillId="0" borderId="0" xfId="0" applyFont="1" applyAlignment="1">
      <alignment horizontal="left" vertical="top" wrapText="1" indent="1"/>
    </xf>
    <xf numFmtId="0" fontId="3" fillId="0" borderId="9" xfId="0" applyFont="1" applyBorder="1" applyAlignment="1">
      <alignment horizontal="left" vertical="top" wrapText="1"/>
    </xf>
    <xf numFmtId="0" fontId="17" fillId="0" borderId="0" xfId="0" applyFont="1" applyAlignment="1">
      <alignment horizontal="left" wrapText="1"/>
    </xf>
    <xf numFmtId="0" fontId="12" fillId="0" borderId="0" xfId="0" applyFont="1" applyAlignment="1">
      <alignment horizontal="left" vertical="top" wrapText="1"/>
    </xf>
    <xf numFmtId="0" fontId="17" fillId="0" borderId="2" xfId="0" applyFont="1" applyBorder="1" applyAlignment="1">
      <alignment horizontal="center"/>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359834</xdr:colOff>
      <xdr:row>46</xdr:row>
      <xdr:rowOff>126999</xdr:rowOff>
    </xdr:from>
    <xdr:ext cx="4503541" cy="542521"/>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1185334" y="9069916"/>
              <a:ext cx="4503541" cy="54252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𝐶𝑙𝑎𝑠𝑠</m:t>
                    </m:r>
                    <m:r>
                      <a:rPr lang="en-US" sz="1100" b="0" i="1">
                        <a:latin typeface="Cambria Math" panose="02040503050406030204" pitchFamily="18" charset="0"/>
                      </a:rPr>
                      <m:t> </m:t>
                    </m:r>
                    <m:r>
                      <a:rPr lang="en-US" sz="1100" b="0" i="1">
                        <a:latin typeface="Cambria Math" panose="02040503050406030204" pitchFamily="18" charset="0"/>
                      </a:rPr>
                      <m:t>𝐷𝑖𝑠𝑡𝑟𝑖𝑏𝑢𝑡𝑖𝑜𝑛</m:t>
                    </m:r>
                    <m:r>
                      <a:rPr lang="en-US" sz="1100" b="0" i="1">
                        <a:latin typeface="Cambria Math" panose="02040503050406030204" pitchFamily="18" charset="0"/>
                      </a:rPr>
                      <m:t>=</m:t>
                    </m:r>
                    <m:r>
                      <a:rPr lang="en-US" sz="1100" b="0" i="1">
                        <a:latin typeface="Cambria Math" panose="02040503050406030204" pitchFamily="18" charset="0"/>
                      </a:rPr>
                      <m:t>𝑀𝑖𝑛</m:t>
                    </m:r>
                    <m:d>
                      <m:dPr>
                        <m:ctrlPr>
                          <a:rPr lang="en-US" sz="1100" b="0" i="1">
                            <a:latin typeface="Cambria Math" panose="02040503050406030204" pitchFamily="18" charset="0"/>
                          </a:rPr>
                        </m:ctrlPr>
                      </m:dPr>
                      <m:e>
                        <m:r>
                          <a:rPr lang="en-US" sz="1100" b="0" i="1">
                            <a:latin typeface="Cambria Math" panose="02040503050406030204" pitchFamily="18" charset="0"/>
                          </a:rPr>
                          <m:t>𝐶𝑙𝑎𝑖𝑚</m:t>
                        </m:r>
                        <m:r>
                          <a:rPr lang="en-US" sz="1100" b="0" i="1">
                            <a:latin typeface="Cambria Math" panose="02040503050406030204" pitchFamily="18" charset="0"/>
                          </a:rPr>
                          <m:t>, </m:t>
                        </m:r>
                        <m:r>
                          <a:rPr lang="en-US" sz="1100" b="0" i="1">
                            <a:latin typeface="Cambria Math" panose="02040503050406030204" pitchFamily="18" charset="0"/>
                          </a:rPr>
                          <m:t>𝐴𝑠𝑠𝑒𝑡𝑠</m:t>
                        </m:r>
                        <m:r>
                          <a:rPr lang="en-US" sz="1100" b="0" i="1">
                            <a:latin typeface="Cambria Math" panose="02040503050406030204" pitchFamily="18" charset="0"/>
                          </a:rPr>
                          <m:t> −</m:t>
                        </m:r>
                        <m:nary>
                          <m:naryPr>
                            <m:chr m:val="∑"/>
                            <m:supHide m:val="on"/>
                            <m:ctrlPr>
                              <a:rPr lang="en-US" sz="1100" b="0" i="1">
                                <a:latin typeface="Cambria Math" panose="02040503050406030204" pitchFamily="18" charset="0"/>
                              </a:rPr>
                            </m:ctrlPr>
                          </m:naryPr>
                          <m:sub>
                            <m:r>
                              <m:rPr>
                                <m:brk m:alnAt="7"/>
                              </m:rPr>
                              <a:rPr lang="en-US" sz="1100" b="0" i="1">
                                <a:latin typeface="Cambria Math" panose="02040503050406030204" pitchFamily="18" charset="0"/>
                              </a:rPr>
                              <m:t>𝑆</m:t>
                            </m:r>
                            <m:r>
                              <a:rPr lang="en-US" sz="1100" b="0" i="1">
                                <a:latin typeface="Cambria Math" panose="02040503050406030204" pitchFamily="18" charset="0"/>
                              </a:rPr>
                              <m:t>𝑒𝑛𝑖𝑜𝑟</m:t>
                            </m:r>
                          </m:sub>
                          <m:sup/>
                          <m:e>
                            <m:r>
                              <a:rPr lang="en-US" sz="1100" b="0" i="1">
                                <a:latin typeface="Cambria Math" panose="02040503050406030204" pitchFamily="18" charset="0"/>
                              </a:rPr>
                              <m:t>𝐶𝑙𝑎𝑠𝑠</m:t>
                            </m:r>
                            <m:r>
                              <a:rPr lang="en-US" sz="1100" b="0" i="1">
                                <a:latin typeface="Cambria Math" panose="02040503050406030204" pitchFamily="18" charset="0"/>
                              </a:rPr>
                              <m:t> </m:t>
                            </m:r>
                            <m:r>
                              <a:rPr lang="en-US" sz="1100" b="0" i="1">
                                <a:latin typeface="Cambria Math" panose="02040503050406030204" pitchFamily="18" charset="0"/>
                              </a:rPr>
                              <m:t>𝐷𝑖𝑠𝑡𝑟𝑖𝑏𝑢𝑡𝑖𝑜𝑛𝑠</m:t>
                            </m:r>
                          </m:e>
                        </m:nary>
                      </m:e>
                    </m:d>
                  </m:oMath>
                </m:oMathPara>
              </a14:m>
              <a:endParaRPr lang="en-US" sz="1100"/>
            </a:p>
          </xdr:txBody>
        </xdr:sp>
      </mc:Choice>
      <mc:Fallback xmlns="">
        <xdr:sp macro="" textlink="">
          <xdr:nvSpPr>
            <xdr:cNvPr id="12" name="TextBox 11">
              <a:extLst>
                <a:ext uri="{FF2B5EF4-FFF2-40B4-BE49-F238E27FC236}">
                  <a16:creationId xmlns:a16="http://schemas.microsoft.com/office/drawing/2014/main" id="{78EE5378-B845-F54F-8D12-9C6FC2A76052}"/>
                </a:ext>
              </a:extLst>
            </xdr:cNvPr>
            <xdr:cNvSpPr txBox="1"/>
          </xdr:nvSpPr>
          <xdr:spPr>
            <a:xfrm>
              <a:off x="1185334" y="9069916"/>
              <a:ext cx="4503541" cy="54252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𝐶𝑙𝑎𝑠𝑠 𝐷𝑖𝑠𝑡𝑟𝑖𝑏𝑢𝑡𝑖𝑜𝑛=𝑀𝑖𝑛(𝐶𝑙𝑎𝑖𝑚, 𝐴𝑠𝑠𝑒𝑡𝑠 −∑8_𝑆𝑒𝑛𝑖𝑜𝑟▒〖𝐶𝑙𝑎𝑠𝑠 𝐷𝑖𝑠𝑡𝑟𝑖𝑏𝑢𝑡𝑖𝑜𝑛𝑠〗)</a:t>
              </a:r>
              <a:endParaRPr lang="en-US" sz="1100"/>
            </a:p>
          </xdr:txBody>
        </xdr:sp>
      </mc:Fallback>
    </mc:AlternateContent>
    <xdr:clientData/>
  </xdr:oneCellAnchor>
  <xdr:oneCellAnchor>
    <xdr:from>
      <xdr:col>1</xdr:col>
      <xdr:colOff>285750</xdr:colOff>
      <xdr:row>64</xdr:row>
      <xdr:rowOff>21167</xdr:rowOff>
    </xdr:from>
    <xdr:ext cx="2944524" cy="413768"/>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1111250" y="12181417"/>
              <a:ext cx="2944524" cy="4137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𝐶𝑙𝑎𝑖𝑚</m:t>
                    </m:r>
                    <m:r>
                      <a:rPr lang="en-US" sz="1100" b="0" i="1">
                        <a:latin typeface="Cambria Math" panose="02040503050406030204" pitchFamily="18" charset="0"/>
                      </a:rPr>
                      <m:t> </m:t>
                    </m:r>
                    <m:r>
                      <a:rPr lang="en-US" sz="1100" b="0" i="1">
                        <a:latin typeface="Cambria Math" panose="02040503050406030204" pitchFamily="18" charset="0"/>
                      </a:rPr>
                      <m:t>𝑃𝑎𝑦𝑚𝑒𝑛𝑡</m:t>
                    </m:r>
                    <m:r>
                      <a:rPr lang="en-US" sz="1100" b="0" i="1">
                        <a:latin typeface="Cambria Math" panose="02040503050406030204" pitchFamily="18" charset="0"/>
                      </a:rPr>
                      <m:t>=</m:t>
                    </m:r>
                    <m:r>
                      <a:rPr lang="en-US" sz="1100" b="0" i="1">
                        <a:latin typeface="Cambria Math" panose="02040503050406030204" pitchFamily="18" charset="0"/>
                      </a:rPr>
                      <m:t>𝐶𝑙𝑎𝑖𝑚</m:t>
                    </m:r>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𝐶𝑙𝑎𝑠𝑠</m:t>
                        </m:r>
                        <m:r>
                          <a:rPr lang="en-US" sz="1100" b="0" i="1">
                            <a:latin typeface="Cambria Math" panose="02040503050406030204" pitchFamily="18" charset="0"/>
                          </a:rPr>
                          <m:t> </m:t>
                        </m:r>
                        <m:r>
                          <a:rPr lang="en-US" sz="1100" b="0" i="1">
                            <a:latin typeface="Cambria Math" panose="02040503050406030204" pitchFamily="18" charset="0"/>
                          </a:rPr>
                          <m:t>𝐷𝑖𝑠𝑡𝑟𝑖𝑏𝑢𝑡𝑖𝑜𝑛</m:t>
                        </m:r>
                      </m:num>
                      <m:den>
                        <m:r>
                          <a:rPr lang="en-US" sz="1100" b="0" i="1">
                            <a:latin typeface="Cambria Math" panose="02040503050406030204" pitchFamily="18" charset="0"/>
                          </a:rPr>
                          <m:t>𝐶𝑙𝑎𝑠𝑠</m:t>
                        </m:r>
                        <m:r>
                          <a:rPr lang="en-US" sz="1100" b="0" i="1">
                            <a:latin typeface="Cambria Math" panose="02040503050406030204" pitchFamily="18" charset="0"/>
                          </a:rPr>
                          <m:t> </m:t>
                        </m:r>
                        <m:r>
                          <a:rPr lang="en-US" sz="1100" b="0" i="1">
                            <a:latin typeface="Cambria Math" panose="02040503050406030204" pitchFamily="18" charset="0"/>
                          </a:rPr>
                          <m:t>𝐶𝑙𝑎𝑖𝑚𝑠</m:t>
                        </m:r>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9F1BF132-8573-B142-9947-BA7CEB6682B0}"/>
                </a:ext>
              </a:extLst>
            </xdr:cNvPr>
            <xdr:cNvSpPr txBox="1"/>
          </xdr:nvSpPr>
          <xdr:spPr>
            <a:xfrm>
              <a:off x="1111250" y="12181417"/>
              <a:ext cx="2944524" cy="4137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𝐶𝑙𝑎𝑖𝑚 𝑃𝑎𝑦𝑚𝑒𝑛𝑡=𝐶𝑙𝑎𝑖𝑚</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(𝐶𝑙𝑎𝑠𝑠 𝐷𝑖𝑠𝑡𝑟𝑖𝑏𝑢𝑡𝑖𝑜𝑛)/(𝐶𝑙𝑎𝑠𝑠 𝐶𝑙𝑎𝑖𝑚𝑠)</a:t>
              </a:r>
              <a:endParaRPr lang="en-US" sz="1100"/>
            </a:p>
          </xdr:txBody>
        </xdr:sp>
      </mc:Fallback>
    </mc:AlternateContent>
    <xdr:clientData/>
  </xdr:oneCellAnchor>
</xdr:wsDr>
</file>

<file path=xl/drawings/drawing10.xml><?xml version="1.0" encoding="utf-8"?>
<xdr:wsDr xmlns:xdr="http://schemas.openxmlformats.org/drawingml/2006/spreadsheetDrawing" xmlns:a="http://schemas.openxmlformats.org/drawingml/2006/main">
  <xdr:oneCellAnchor>
    <xdr:from>
      <xdr:col>1</xdr:col>
      <xdr:colOff>179917</xdr:colOff>
      <xdr:row>34</xdr:row>
      <xdr:rowOff>116417</xdr:rowOff>
    </xdr:from>
    <xdr:ext cx="992066" cy="26443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5E26ED55-5DA4-1D41-83CD-6EC5B10D2675}"/>
                </a:ext>
              </a:extLst>
            </xdr:cNvPr>
            <xdr:cNvSpPr txBox="1"/>
          </xdr:nvSpPr>
          <xdr:spPr>
            <a:xfrm>
              <a:off x="1005417" y="7048500"/>
              <a:ext cx="99206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𝑠</m:t>
                    </m:r>
                    <m:r>
                      <a:rPr lang="en-US" sz="1100" b="0" i="1">
                        <a:latin typeface="Cambria Math" panose="02040503050406030204" pitchFamily="18" charset="0"/>
                      </a:rPr>
                      <m:t>=</m:t>
                    </m:r>
                    <m:r>
                      <m:rPr>
                        <m:sty m:val="p"/>
                      </m:rPr>
                      <a:rPr lang="en-US" sz="1100" b="0" i="0">
                        <a:latin typeface="Cambria Math" panose="02040503050406030204" pitchFamily="18" charset="0"/>
                      </a:rPr>
                      <m:t>Pr</m:t>
                    </m:r>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𝑎</m:t>
                    </m:r>
                    <m:r>
                      <a:rPr lang="en-US" sz="1100" b="0" i="1">
                        <a:latin typeface="Cambria Math" panose="02040503050406030204" pitchFamily="18" charset="0"/>
                      </a:rPr>
                      <m:t>)</m:t>
                    </m:r>
                  </m:oMath>
                </m:oMathPara>
              </a14:m>
              <a:endParaRPr lang="en-US" sz="1100"/>
            </a:p>
          </xdr:txBody>
        </xdr:sp>
      </mc:Choice>
      <mc:Fallback xmlns="">
        <xdr:sp macro="" textlink="">
          <xdr:nvSpPr>
            <xdr:cNvPr id="2" name="TextBox 1">
              <a:extLst>
                <a:ext uri="{FF2B5EF4-FFF2-40B4-BE49-F238E27FC236}">
                  <a16:creationId xmlns:a16="http://schemas.microsoft.com/office/drawing/2014/main" id="{5E26ED55-5DA4-1D41-83CD-6EC5B10D2675}"/>
                </a:ext>
              </a:extLst>
            </xdr:cNvPr>
            <xdr:cNvSpPr txBox="1"/>
          </xdr:nvSpPr>
          <xdr:spPr>
            <a:xfrm>
              <a:off x="1005417" y="7048500"/>
              <a:ext cx="99206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𝑠=Pr⁡(𝑋&gt;𝑎)</a:t>
              </a:r>
              <a:endParaRPr lang="en-US" sz="1100"/>
            </a:p>
          </xdr:txBody>
        </xdr:sp>
      </mc:Fallback>
    </mc:AlternateContent>
    <xdr:clientData/>
  </xdr:oneCellAnchor>
  <xdr:oneCellAnchor>
    <xdr:from>
      <xdr:col>1</xdr:col>
      <xdr:colOff>211667</xdr:colOff>
      <xdr:row>42</xdr:row>
      <xdr:rowOff>179917</xdr:rowOff>
    </xdr:from>
    <xdr:ext cx="1102161" cy="286745"/>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EE8BFB2E-B457-ED40-A170-8DFB13FBA9D0}"/>
                </a:ext>
              </a:extLst>
            </xdr:cNvPr>
            <xdr:cNvSpPr txBox="1"/>
          </xdr:nvSpPr>
          <xdr:spPr>
            <a:xfrm>
              <a:off x="1037167" y="8519584"/>
              <a:ext cx="1102161" cy="2867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r>
                      <a:rPr lang="en-US" sz="1100" b="0" i="1">
                        <a:latin typeface="Cambria Math" panose="02040503050406030204" pitchFamily="18" charset="0"/>
                      </a:rPr>
                      <m:t>(</m:t>
                    </m:r>
                    <m:r>
                      <a:rPr lang="en-US" sz="1100" b="0" i="1">
                        <a:latin typeface="Cambria Math" panose="02040503050406030204" pitchFamily="18" charset="0"/>
                      </a:rPr>
                      <m:t>𝑠</m:t>
                    </m:r>
                    <m:r>
                      <a:rPr lang="en-US" sz="1100" b="0" i="1">
                        <a:latin typeface="Cambria Math" panose="02040503050406030204" pitchFamily="18" charset="0"/>
                      </a:rPr>
                      <m:t>)=</m:t>
                    </m:r>
                    <m:r>
                      <a:rPr lang="en-US" sz="1100" b="0" i="1">
                        <a:latin typeface="Cambria Math" panose="02040503050406030204" pitchFamily="18" charset="0"/>
                      </a:rPr>
                      <m:t>𝐴</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𝑈</m:t>
                            </m:r>
                            <m:r>
                              <a:rPr lang="en-US" sz="1100" b="0" i="1">
                                <a:latin typeface="Cambria Math" panose="02040503050406030204" pitchFamily="18" charset="0"/>
                              </a:rPr>
                              <m:t>&gt;</m:t>
                            </m:r>
                            <m:r>
                              <a:rPr lang="en-US" sz="1100" b="0" i="1">
                                <a:latin typeface="Cambria Math" panose="02040503050406030204" pitchFamily="18" charset="0"/>
                              </a:rPr>
                              <m:t>𝑝</m:t>
                            </m:r>
                          </m:sub>
                        </m:sSub>
                      </m:e>
                    </m:d>
                  </m:oMath>
                </m:oMathPara>
              </a14:m>
              <a:endParaRPr lang="en-US" sz="1100"/>
            </a:p>
          </xdr:txBody>
        </xdr:sp>
      </mc:Choice>
      <mc:Fallback xmlns="">
        <xdr:sp macro="" textlink="">
          <xdr:nvSpPr>
            <xdr:cNvPr id="3" name="TextBox 2">
              <a:extLst>
                <a:ext uri="{FF2B5EF4-FFF2-40B4-BE49-F238E27FC236}">
                  <a16:creationId xmlns:a16="http://schemas.microsoft.com/office/drawing/2014/main" id="{EE8BFB2E-B457-ED40-A170-8DFB13FBA9D0}"/>
                </a:ext>
              </a:extLst>
            </xdr:cNvPr>
            <xdr:cNvSpPr txBox="1"/>
          </xdr:nvSpPr>
          <xdr:spPr>
            <a:xfrm>
              <a:off x="1037167" y="8519584"/>
              <a:ext cx="1102161" cy="2867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𝑔(𝑠)=𝐴(1_(𝑈&gt;𝑝) )</a:t>
              </a:r>
              <a:endParaRPr lang="en-US" sz="1100"/>
            </a:p>
          </xdr:txBody>
        </xdr:sp>
      </mc:Fallback>
    </mc:AlternateContent>
    <xdr:clientData/>
  </xdr:oneCellAnchor>
  <xdr:oneCellAnchor>
    <xdr:from>
      <xdr:col>5</xdr:col>
      <xdr:colOff>0</xdr:colOff>
      <xdr:row>34</xdr:row>
      <xdr:rowOff>127001</xdr:rowOff>
    </xdr:from>
    <xdr:ext cx="1461105" cy="264431"/>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679E277A-3402-0441-8484-6A26BEE9014D}"/>
                </a:ext>
              </a:extLst>
            </xdr:cNvPr>
            <xdr:cNvSpPr txBox="1"/>
          </xdr:nvSpPr>
          <xdr:spPr>
            <a:xfrm>
              <a:off x="4127500" y="6858001"/>
              <a:ext cx="1461105"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m:rPr>
                        <m:sty m:val="p"/>
                      </m:rPr>
                      <a:rPr lang="en-US" sz="1100" b="0" i="0">
                        <a:latin typeface="Cambria Math" panose="02040503050406030204" pitchFamily="18" charset="0"/>
                      </a:rPr>
                      <m:t>Pr</m:t>
                    </m:r>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𝑎</m:t>
                    </m:r>
                    <m:r>
                      <a:rPr lang="en-US" sz="1100" b="0" i="1">
                        <a:latin typeface="Cambria Math" panose="02040503050406030204" pitchFamily="18" charset="0"/>
                      </a:rPr>
                      <m:t>)=1−</m:t>
                    </m:r>
                    <m:r>
                      <a:rPr lang="en-US" sz="1100" b="0" i="1">
                        <a:latin typeface="Cambria Math" panose="02040503050406030204" pitchFamily="18" charset="0"/>
                      </a:rPr>
                      <m:t>𝐹</m:t>
                    </m:r>
                    <m:r>
                      <a:rPr lang="en-US" sz="1100" b="0" i="1">
                        <a:latin typeface="Cambria Math" panose="02040503050406030204" pitchFamily="18" charset="0"/>
                      </a:rPr>
                      <m:t>(</m:t>
                    </m:r>
                    <m:r>
                      <a:rPr lang="en-US" sz="1100" b="0" i="1">
                        <a:latin typeface="Cambria Math" panose="02040503050406030204" pitchFamily="18" charset="0"/>
                      </a:rPr>
                      <m:t>𝑎</m:t>
                    </m:r>
                    <m:r>
                      <a:rPr lang="en-US" sz="1100" b="0" i="1">
                        <a:latin typeface="Cambria Math" panose="02040503050406030204" pitchFamily="18" charset="0"/>
                      </a:rPr>
                      <m:t>)</m:t>
                    </m:r>
                  </m:oMath>
                </m:oMathPara>
              </a14:m>
              <a:endParaRPr lang="en-US" sz="1100"/>
            </a:p>
          </xdr:txBody>
        </xdr:sp>
      </mc:Choice>
      <mc:Fallback xmlns="">
        <xdr:sp macro="" textlink="">
          <xdr:nvSpPr>
            <xdr:cNvPr id="4" name="TextBox 3">
              <a:extLst>
                <a:ext uri="{FF2B5EF4-FFF2-40B4-BE49-F238E27FC236}">
                  <a16:creationId xmlns:a16="http://schemas.microsoft.com/office/drawing/2014/main" id="{679E277A-3402-0441-8484-6A26BEE9014D}"/>
                </a:ext>
              </a:extLst>
            </xdr:cNvPr>
            <xdr:cNvSpPr txBox="1"/>
          </xdr:nvSpPr>
          <xdr:spPr>
            <a:xfrm>
              <a:off x="4127500" y="6858001"/>
              <a:ext cx="1461105"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Pr⁡(𝑋&gt;𝑎)=1−𝐹(𝑎)</a:t>
              </a:r>
              <a:endParaRPr lang="en-US" sz="1100"/>
            </a:p>
          </xdr:txBody>
        </xdr:sp>
      </mc:Fallback>
    </mc:AlternateContent>
    <xdr:clientData/>
  </xdr:oneCellAnchor>
  <xdr:oneCellAnchor>
    <xdr:from>
      <xdr:col>1</xdr:col>
      <xdr:colOff>606425</xdr:colOff>
      <xdr:row>4</xdr:row>
      <xdr:rowOff>109008</xdr:rowOff>
    </xdr:from>
    <xdr:ext cx="707373" cy="175304"/>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E9BBD794-BC88-3241-743D-157ACDC6462F}"/>
                </a:ext>
              </a:extLst>
            </xdr:cNvPr>
            <xdr:cNvSpPr txBox="1"/>
          </xdr:nvSpPr>
          <xdr:spPr>
            <a:xfrm>
              <a:off x="1431925" y="955675"/>
              <a:ext cx="707373" cy="1753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m:t>
                    </m:r>
                    <m:sSup>
                      <m:sSupPr>
                        <m:ctrlPr>
                          <a:rPr lang="en-US" sz="1100" b="0" i="1">
                            <a:latin typeface="Cambria Math" panose="02040503050406030204" pitchFamily="18" charset="0"/>
                          </a:rPr>
                        </m:ctrlPr>
                      </m:sSupPr>
                      <m:e>
                        <m:r>
                          <a:rPr lang="en-US" sz="1100" b="0" i="1">
                            <a:latin typeface="Cambria Math" panose="02040503050406030204" pitchFamily="18" charset="0"/>
                          </a:rPr>
                          <m:t>𝑠</m:t>
                        </m:r>
                      </m:e>
                      <m:sup>
                        <m:r>
                          <a:rPr lang="en-US" sz="1100" b="0" i="1">
                            <a:latin typeface="Cambria Math" panose="02040503050406030204" pitchFamily="18" charset="0"/>
                          </a:rPr>
                          <m:t>0.3</m:t>
                        </m:r>
                      </m:sup>
                    </m:sSup>
                  </m:oMath>
                </m:oMathPara>
              </a14:m>
              <a:endParaRPr lang="en-US" sz="1100"/>
            </a:p>
          </xdr:txBody>
        </xdr:sp>
      </mc:Choice>
      <mc:Fallback xmlns="">
        <xdr:sp macro="" textlink="">
          <xdr:nvSpPr>
            <xdr:cNvPr id="12" name="TextBox 11">
              <a:extLst>
                <a:ext uri="{FF2B5EF4-FFF2-40B4-BE49-F238E27FC236}">
                  <a16:creationId xmlns:a16="http://schemas.microsoft.com/office/drawing/2014/main" id="{E9BBD794-BC88-3241-743D-157ACDC6462F}"/>
                </a:ext>
              </a:extLst>
            </xdr:cNvPr>
            <xdr:cNvSpPr txBox="1"/>
          </xdr:nvSpPr>
          <xdr:spPr>
            <a:xfrm>
              <a:off x="1431925" y="955675"/>
              <a:ext cx="707373" cy="1753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𝑔(𝑠)=𝑠^0.3</a:t>
              </a:r>
              <a:endParaRPr lang="en-US" sz="1100"/>
            </a:p>
          </xdr:txBody>
        </xdr:sp>
      </mc:Fallback>
    </mc:AlternateContent>
    <xdr:clientData/>
  </xdr:oneCellAnchor>
  <xdr:oneCellAnchor>
    <xdr:from>
      <xdr:col>1</xdr:col>
      <xdr:colOff>744008</xdr:colOff>
      <xdr:row>21</xdr:row>
      <xdr:rowOff>151341</xdr:rowOff>
    </xdr:from>
    <xdr:ext cx="1900328" cy="176908"/>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41E105B6-5B80-B552-628C-D89EC84780A5}"/>
                </a:ext>
              </a:extLst>
            </xdr:cNvPr>
            <xdr:cNvSpPr txBox="1"/>
          </xdr:nvSpPr>
          <xdr:spPr>
            <a:xfrm>
              <a:off x="1569508" y="6025091"/>
              <a:ext cx="1900328" cy="176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𝐼𝑛𝑠𝑢𝑟𝑒𝑑</m:t>
                    </m:r>
                    <m:r>
                      <a:rPr lang="en-US" sz="1100" b="0" i="1">
                        <a:latin typeface="Cambria Math" panose="02040503050406030204" pitchFamily="18" charset="0"/>
                      </a:rPr>
                      <m:t> </m:t>
                    </m:r>
                    <m:r>
                      <a:rPr lang="en-US" sz="1100" b="0" i="1">
                        <a:latin typeface="Cambria Math" panose="02040503050406030204" pitchFamily="18" charset="0"/>
                      </a:rPr>
                      <m:t>𝑃𝑎𝑦𝑜𝑢𝑡</m:t>
                    </m:r>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&gt;5,000,000</m:t>
                        </m:r>
                      </m:sub>
                    </m:sSub>
                  </m:oMath>
                </m:oMathPara>
              </a14:m>
              <a:endParaRPr lang="en-US" sz="1100"/>
            </a:p>
          </xdr:txBody>
        </xdr:sp>
      </mc:Choice>
      <mc:Fallback xmlns="">
        <xdr:sp macro="" textlink="">
          <xdr:nvSpPr>
            <xdr:cNvPr id="13" name="TextBox 12">
              <a:extLst>
                <a:ext uri="{FF2B5EF4-FFF2-40B4-BE49-F238E27FC236}">
                  <a16:creationId xmlns:a16="http://schemas.microsoft.com/office/drawing/2014/main" id="{41E105B6-5B80-B552-628C-D89EC84780A5}"/>
                </a:ext>
              </a:extLst>
            </xdr:cNvPr>
            <xdr:cNvSpPr txBox="1"/>
          </xdr:nvSpPr>
          <xdr:spPr>
            <a:xfrm>
              <a:off x="1569508" y="6025091"/>
              <a:ext cx="1900328" cy="176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𝐼𝑛𝑠𝑢𝑟𝑒𝑑 𝑃𝑎𝑦𝑜𝑢𝑡=1_(𝑋&gt;5,000,000)</a:t>
              </a:r>
              <a:endParaRPr lang="en-US" sz="1100"/>
            </a:p>
          </xdr:txBody>
        </xdr:sp>
      </mc:Fallback>
    </mc:AlternateContent>
    <xdr:clientData/>
  </xdr:oneCellAnchor>
  <xdr:oneCellAnchor>
    <xdr:from>
      <xdr:col>1</xdr:col>
      <xdr:colOff>148165</xdr:colOff>
      <xdr:row>48</xdr:row>
      <xdr:rowOff>158752</xdr:rowOff>
    </xdr:from>
    <xdr:ext cx="1165063" cy="26443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5BE990BC-027E-D147-A772-8FE5372EAC8B}"/>
                </a:ext>
              </a:extLst>
            </xdr:cNvPr>
            <xdr:cNvSpPr txBox="1"/>
          </xdr:nvSpPr>
          <xdr:spPr>
            <a:xfrm>
              <a:off x="973665" y="9906002"/>
              <a:ext cx="1165063"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m:t>
                    </m:r>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 </m:t>
                    </m:r>
                    <m:r>
                      <a:rPr lang="en-US" sz="1100" b="0" i="1">
                        <a:latin typeface="Cambria Math" panose="02040503050406030204" pitchFamily="18" charset="0"/>
                      </a:rPr>
                      <m:t>𝐴</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𝑎</m:t>
                            </m:r>
                          </m:sub>
                        </m:sSub>
                      </m:e>
                    </m:d>
                    <m:r>
                      <a:rPr lang="en-US" sz="1100" b="0" i="1">
                        <a:latin typeface="Cambria Math" panose="02040503050406030204" pitchFamily="18" charset="0"/>
                      </a:rPr>
                      <m:t> </m:t>
                    </m:r>
                  </m:oMath>
                </m:oMathPara>
              </a14:m>
              <a:endParaRPr lang="en-US" sz="1100"/>
            </a:p>
          </xdr:txBody>
        </xdr:sp>
      </mc:Choice>
      <mc:Fallback xmlns="">
        <xdr:sp macro="" textlink="">
          <xdr:nvSpPr>
            <xdr:cNvPr id="14" name="TextBox 13">
              <a:extLst>
                <a:ext uri="{FF2B5EF4-FFF2-40B4-BE49-F238E27FC236}">
                  <a16:creationId xmlns:a16="http://schemas.microsoft.com/office/drawing/2014/main" id="{5BE990BC-027E-D147-A772-8FE5372EAC8B}"/>
                </a:ext>
              </a:extLst>
            </xdr:cNvPr>
            <xdr:cNvSpPr txBox="1"/>
          </xdr:nvSpPr>
          <xdr:spPr>
            <a:xfrm>
              <a:off x="973665" y="9906002"/>
              <a:ext cx="1165063"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𝑃(𝑎)= 𝐴(1_(𝑋&gt;𝑎) )  </a:t>
              </a:r>
              <a:endParaRPr lang="en-US" sz="1100"/>
            </a:p>
          </xdr:txBody>
        </xdr:sp>
      </mc:Fallback>
    </mc:AlternateContent>
    <xdr:clientData/>
  </xdr:oneCellAnchor>
  <xdr:oneCellAnchor>
    <xdr:from>
      <xdr:col>1</xdr:col>
      <xdr:colOff>179917</xdr:colOff>
      <xdr:row>55</xdr:row>
      <xdr:rowOff>116417</xdr:rowOff>
    </xdr:from>
    <xdr:ext cx="1004441" cy="264431"/>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DB1CDCE1-D2CD-DF4D-885B-C1BB88CDE579}"/>
                </a:ext>
              </a:extLst>
            </xdr:cNvPr>
            <xdr:cNvSpPr txBox="1"/>
          </xdr:nvSpPr>
          <xdr:spPr>
            <a:xfrm>
              <a:off x="1005417" y="11271250"/>
              <a:ext cx="1004441"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𝑝</m:t>
                    </m:r>
                    <m:r>
                      <a:rPr lang="en-US" sz="1100" b="0" i="1">
                        <a:latin typeface="Cambria Math" panose="02040503050406030204" pitchFamily="18" charset="0"/>
                      </a:rPr>
                      <m:t>=</m:t>
                    </m:r>
                    <m:r>
                      <m:rPr>
                        <m:sty m:val="p"/>
                      </m:rPr>
                      <a:rPr lang="en-US" sz="1100" b="0" i="0">
                        <a:latin typeface="Cambria Math" panose="02040503050406030204" pitchFamily="18" charset="0"/>
                      </a:rPr>
                      <m:t>Pr</m:t>
                    </m:r>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𝑎</m:t>
                    </m:r>
                    <m:r>
                      <a:rPr lang="en-US" sz="1100" b="0" i="1">
                        <a:latin typeface="Cambria Math" panose="02040503050406030204" pitchFamily="18" charset="0"/>
                      </a:rPr>
                      <m:t>)</m:t>
                    </m:r>
                  </m:oMath>
                </m:oMathPara>
              </a14:m>
              <a:endParaRPr lang="en-US" sz="1100"/>
            </a:p>
          </xdr:txBody>
        </xdr:sp>
      </mc:Choice>
      <mc:Fallback xmlns="">
        <xdr:sp macro="" textlink="">
          <xdr:nvSpPr>
            <xdr:cNvPr id="15" name="TextBox 14">
              <a:extLst>
                <a:ext uri="{FF2B5EF4-FFF2-40B4-BE49-F238E27FC236}">
                  <a16:creationId xmlns:a16="http://schemas.microsoft.com/office/drawing/2014/main" id="{DB1CDCE1-D2CD-DF4D-885B-C1BB88CDE579}"/>
                </a:ext>
              </a:extLst>
            </xdr:cNvPr>
            <xdr:cNvSpPr txBox="1"/>
          </xdr:nvSpPr>
          <xdr:spPr>
            <a:xfrm>
              <a:off x="1005417" y="11271250"/>
              <a:ext cx="1004441"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𝑝=Pr⁡(𝑋≤𝑎)</a:t>
              </a:r>
              <a:endParaRPr lang="en-US" sz="1100"/>
            </a:p>
          </xdr:txBody>
        </xdr:sp>
      </mc:Fallback>
    </mc:AlternateContent>
    <xdr:clientData/>
  </xdr:oneCellAnchor>
  <xdr:oneCellAnchor>
    <xdr:from>
      <xdr:col>5</xdr:col>
      <xdr:colOff>0</xdr:colOff>
      <xdr:row>55</xdr:row>
      <xdr:rowOff>127001</xdr:rowOff>
    </xdr:from>
    <xdr:ext cx="1214883" cy="264431"/>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E2A868D3-78C9-6445-942D-09A240E1C9D5}"/>
                </a:ext>
              </a:extLst>
            </xdr:cNvPr>
            <xdr:cNvSpPr txBox="1"/>
          </xdr:nvSpPr>
          <xdr:spPr>
            <a:xfrm>
              <a:off x="4127500" y="11281834"/>
              <a:ext cx="1214883"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func>
                      <m:funcPr>
                        <m:ctrlPr>
                          <a:rPr lang="en-US" sz="1100" b="0" i="1">
                            <a:latin typeface="Cambria Math" panose="02040503050406030204" pitchFamily="18" charset="0"/>
                          </a:rPr>
                        </m:ctrlPr>
                      </m:funcPr>
                      <m:fName>
                        <m:r>
                          <m:rPr>
                            <m:sty m:val="p"/>
                          </m:rPr>
                          <a:rPr lang="en-US" sz="1100" b="0" i="0">
                            <a:latin typeface="Cambria Math" panose="02040503050406030204" pitchFamily="18" charset="0"/>
                          </a:rPr>
                          <m:t>Pr</m:t>
                        </m:r>
                      </m:fName>
                      <m:e>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𝑎</m:t>
                            </m:r>
                          </m:e>
                        </m:d>
                      </m:e>
                    </m:func>
                    <m:r>
                      <a:rPr lang="en-US" sz="1100" b="0" i="1">
                        <a:latin typeface="Cambria Math" panose="02040503050406030204" pitchFamily="18" charset="0"/>
                      </a:rPr>
                      <m:t>=</m:t>
                    </m:r>
                    <m:r>
                      <a:rPr lang="en-US" sz="1100" b="0" i="1">
                        <a:latin typeface="Cambria Math" panose="02040503050406030204" pitchFamily="18" charset="0"/>
                      </a:rPr>
                      <m:t>𝐹</m:t>
                    </m:r>
                    <m:r>
                      <a:rPr lang="en-US" sz="1100" b="0" i="1">
                        <a:latin typeface="Cambria Math" panose="02040503050406030204" pitchFamily="18" charset="0"/>
                      </a:rPr>
                      <m:t>(</m:t>
                    </m:r>
                    <m:r>
                      <a:rPr lang="en-US" sz="1100" b="0" i="1">
                        <a:latin typeface="Cambria Math" panose="02040503050406030204" pitchFamily="18" charset="0"/>
                      </a:rPr>
                      <m:t>𝑎</m:t>
                    </m:r>
                    <m:r>
                      <a:rPr lang="en-US" sz="1100" b="0" i="1">
                        <a:latin typeface="Cambria Math" panose="02040503050406030204" pitchFamily="18" charset="0"/>
                      </a:rPr>
                      <m:t>)</m:t>
                    </m:r>
                  </m:oMath>
                </m:oMathPara>
              </a14:m>
              <a:endParaRPr lang="en-US" sz="1100"/>
            </a:p>
          </xdr:txBody>
        </xdr:sp>
      </mc:Choice>
      <mc:Fallback xmlns="">
        <xdr:sp macro="" textlink="">
          <xdr:nvSpPr>
            <xdr:cNvPr id="16" name="TextBox 15">
              <a:extLst>
                <a:ext uri="{FF2B5EF4-FFF2-40B4-BE49-F238E27FC236}">
                  <a16:creationId xmlns:a16="http://schemas.microsoft.com/office/drawing/2014/main" id="{E2A868D3-78C9-6445-942D-09A240E1C9D5}"/>
                </a:ext>
              </a:extLst>
            </xdr:cNvPr>
            <xdr:cNvSpPr txBox="1"/>
          </xdr:nvSpPr>
          <xdr:spPr>
            <a:xfrm>
              <a:off x="4127500" y="11281834"/>
              <a:ext cx="1214883"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Pr⁡(𝑋≤𝑎)=𝐹(𝑎)</a:t>
              </a:r>
              <a:endParaRPr lang="en-US" sz="1100"/>
            </a:p>
          </xdr:txBody>
        </xdr:sp>
      </mc:Fallback>
    </mc:AlternateContent>
    <xdr:clientData/>
  </xdr:oneCellAnchor>
  <xdr:oneCellAnchor>
    <xdr:from>
      <xdr:col>1</xdr:col>
      <xdr:colOff>201084</xdr:colOff>
      <xdr:row>57</xdr:row>
      <xdr:rowOff>179916</xdr:rowOff>
    </xdr:from>
    <xdr:ext cx="702628" cy="264431"/>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AA33DAAE-E7C3-114B-B8F8-EFB61AB0F0DB}"/>
                </a:ext>
              </a:extLst>
            </xdr:cNvPr>
            <xdr:cNvSpPr txBox="1"/>
          </xdr:nvSpPr>
          <xdr:spPr>
            <a:xfrm>
              <a:off x="1026584" y="11736916"/>
              <a:ext cx="702628"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𝑠</m:t>
                    </m:r>
                    <m:r>
                      <a:rPr lang="en-US" sz="1100" b="0" i="1">
                        <a:latin typeface="Cambria Math" panose="02040503050406030204" pitchFamily="18" charset="0"/>
                      </a:rPr>
                      <m:t>=1−</m:t>
                    </m:r>
                    <m:r>
                      <a:rPr lang="en-US" sz="1100" b="0" i="1">
                        <a:latin typeface="Cambria Math" panose="02040503050406030204" pitchFamily="18" charset="0"/>
                      </a:rPr>
                      <m:t>𝑝</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AA33DAAE-E7C3-114B-B8F8-EFB61AB0F0DB}"/>
                </a:ext>
              </a:extLst>
            </xdr:cNvPr>
            <xdr:cNvSpPr txBox="1"/>
          </xdr:nvSpPr>
          <xdr:spPr>
            <a:xfrm>
              <a:off x="1026584" y="11736916"/>
              <a:ext cx="702628"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𝑠=1−𝑝</a:t>
              </a:r>
              <a:endParaRPr lang="en-US" sz="1100"/>
            </a:p>
          </xdr:txBody>
        </xdr:sp>
      </mc:Fallback>
    </mc:AlternateContent>
    <xdr:clientData/>
  </xdr:oneCellAnchor>
  <xdr:oneCellAnchor>
    <xdr:from>
      <xdr:col>1</xdr:col>
      <xdr:colOff>253999</xdr:colOff>
      <xdr:row>94</xdr:row>
      <xdr:rowOff>126999</xdr:rowOff>
    </xdr:from>
    <xdr:ext cx="1364796" cy="264431"/>
    <mc:AlternateContent xmlns:mc="http://schemas.openxmlformats.org/markup-compatibility/2006" xmlns:a14="http://schemas.microsoft.com/office/drawing/2010/main">
      <mc:Choice Requires="a14">
        <xdr:sp macro="" textlink="">
          <xdr:nvSpPr>
            <xdr:cNvPr id="22" name="TextBox 21">
              <a:extLst>
                <a:ext uri="{FF2B5EF4-FFF2-40B4-BE49-F238E27FC236}">
                  <a16:creationId xmlns:a16="http://schemas.microsoft.com/office/drawing/2014/main" id="{9520637A-22C5-2443-AEAF-312B73D32CB2}"/>
                </a:ext>
              </a:extLst>
            </xdr:cNvPr>
            <xdr:cNvSpPr txBox="1"/>
          </xdr:nvSpPr>
          <xdr:spPr>
            <a:xfrm>
              <a:off x="1079499" y="19420416"/>
              <a:ext cx="136479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𝑝</m:t>
                        </m:r>
                      </m:e>
                    </m:d>
                    <m:r>
                      <a:rPr lang="en-US" sz="1100" b="0" i="1">
                        <a:latin typeface="Cambria Math" panose="02040503050406030204" pitchFamily="18" charset="0"/>
                      </a:rPr>
                      <m:t>=1−</m:t>
                    </m:r>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oMath>
                </m:oMathPara>
              </a14:m>
              <a:endParaRPr lang="en-US" sz="1100"/>
            </a:p>
          </xdr:txBody>
        </xdr:sp>
      </mc:Choice>
      <mc:Fallback xmlns="">
        <xdr:sp macro="" textlink="">
          <xdr:nvSpPr>
            <xdr:cNvPr id="22" name="TextBox 21">
              <a:extLst>
                <a:ext uri="{FF2B5EF4-FFF2-40B4-BE49-F238E27FC236}">
                  <a16:creationId xmlns:a16="http://schemas.microsoft.com/office/drawing/2014/main" id="{9520637A-22C5-2443-AEAF-312B73D32CB2}"/>
                </a:ext>
              </a:extLst>
            </xdr:cNvPr>
            <xdr:cNvSpPr txBox="1"/>
          </xdr:nvSpPr>
          <xdr:spPr>
            <a:xfrm>
              <a:off x="1079499" y="19420416"/>
              <a:ext cx="136479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𝑔(1−𝑝)=1−ℎ(𝑝)</a:t>
              </a:r>
              <a:endParaRPr lang="en-US" sz="1100"/>
            </a:p>
          </xdr:txBody>
        </xdr:sp>
      </mc:Fallback>
    </mc:AlternateContent>
    <xdr:clientData/>
  </xdr:oneCellAnchor>
  <xdr:oneCellAnchor>
    <xdr:from>
      <xdr:col>1</xdr:col>
      <xdr:colOff>211665</xdr:colOff>
      <xdr:row>96</xdr:row>
      <xdr:rowOff>179916</xdr:rowOff>
    </xdr:from>
    <xdr:ext cx="1522148" cy="264431"/>
    <mc:AlternateContent xmlns:mc="http://schemas.openxmlformats.org/markup-compatibility/2006" xmlns:a14="http://schemas.microsoft.com/office/drawing/2010/main">
      <mc:Choice Requires="a14">
        <xdr:sp macro="" textlink="">
          <xdr:nvSpPr>
            <xdr:cNvPr id="23" name="TextBox 22">
              <a:extLst>
                <a:ext uri="{FF2B5EF4-FFF2-40B4-BE49-F238E27FC236}">
                  <a16:creationId xmlns:a16="http://schemas.microsoft.com/office/drawing/2014/main" id="{B6C11CA3-E48D-8A4C-9251-21C36F9A88A5}"/>
                </a:ext>
              </a:extLst>
            </xdr:cNvPr>
            <xdr:cNvSpPr txBox="1"/>
          </xdr:nvSpPr>
          <xdr:spPr>
            <a:xfrm>
              <a:off x="1037165" y="19875499"/>
              <a:ext cx="1522148"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m:t>
                    </m:r>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r>
                      <a:rPr lang="en-US" sz="1100" b="0" i="1">
                        <a:latin typeface="Cambria Math" panose="02040503050406030204" pitchFamily="18" charset="0"/>
                      </a:rPr>
                      <m:t>=1−</m:t>
                    </m:r>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𝑝</m:t>
                        </m:r>
                      </m:e>
                    </m:d>
                  </m:oMath>
                </m:oMathPara>
              </a14:m>
              <a:endParaRPr lang="en-US" sz="1100"/>
            </a:p>
          </xdr:txBody>
        </xdr:sp>
      </mc:Choice>
      <mc:Fallback xmlns="">
        <xdr:sp macro="" textlink="">
          <xdr:nvSpPr>
            <xdr:cNvPr id="23" name="TextBox 22">
              <a:extLst>
                <a:ext uri="{FF2B5EF4-FFF2-40B4-BE49-F238E27FC236}">
                  <a16:creationId xmlns:a16="http://schemas.microsoft.com/office/drawing/2014/main" id="{B6C11CA3-E48D-8A4C-9251-21C36F9A88A5}"/>
                </a:ext>
              </a:extLst>
            </xdr:cNvPr>
            <xdr:cNvSpPr txBox="1"/>
          </xdr:nvSpPr>
          <xdr:spPr>
            <a:xfrm>
              <a:off x="1037165" y="19875499"/>
              <a:ext cx="1522148"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→ℎ(𝑝)=1−𝑔(1−𝑝)</a:t>
              </a:r>
              <a:endParaRPr lang="en-US" sz="1100"/>
            </a:p>
          </xdr:txBody>
        </xdr:sp>
      </mc:Fallback>
    </mc:AlternateContent>
    <xdr:clientData/>
  </xdr:oneCellAnchor>
  <xdr:twoCellAnchor>
    <xdr:from>
      <xdr:col>1</xdr:col>
      <xdr:colOff>57215</xdr:colOff>
      <xdr:row>131</xdr:row>
      <xdr:rowOff>37397</xdr:rowOff>
    </xdr:from>
    <xdr:to>
      <xdr:col>4</xdr:col>
      <xdr:colOff>659862</xdr:colOff>
      <xdr:row>136</xdr:row>
      <xdr:rowOff>84664</xdr:rowOff>
    </xdr:to>
    <xdr:grpSp>
      <xdr:nvGrpSpPr>
        <xdr:cNvPr id="31" name="Group 30">
          <a:extLst>
            <a:ext uri="{FF2B5EF4-FFF2-40B4-BE49-F238E27FC236}">
              <a16:creationId xmlns:a16="http://schemas.microsoft.com/office/drawing/2014/main" id="{AC3BE5EB-B44B-8C47-B375-D7D700374A4A}"/>
            </a:ext>
          </a:extLst>
        </xdr:cNvPr>
        <xdr:cNvGrpSpPr/>
      </xdr:nvGrpSpPr>
      <xdr:grpSpPr>
        <a:xfrm>
          <a:off x="882715" y="26654480"/>
          <a:ext cx="3079147" cy="1052684"/>
          <a:chOff x="681355" y="-21293"/>
          <a:chExt cx="3092450" cy="1058883"/>
        </a:xfrm>
      </xdr:grpSpPr>
      <xdr:sp macro="" textlink="">
        <xdr:nvSpPr>
          <xdr:cNvPr id="32" name="Rectangle 31">
            <a:extLst>
              <a:ext uri="{FF2B5EF4-FFF2-40B4-BE49-F238E27FC236}">
                <a16:creationId xmlns:a16="http://schemas.microsoft.com/office/drawing/2014/main" id="{2C06E8E8-305C-17D8-32A1-1874A65AFC35}"/>
              </a:ext>
            </a:extLst>
          </xdr:cNvPr>
          <xdr:cNvSpPr/>
        </xdr:nvSpPr>
        <xdr:spPr>
          <a:xfrm>
            <a:off x="681355" y="142240"/>
            <a:ext cx="1188720" cy="731520"/>
          </a:xfrm>
          <a:prstGeom prst="rect">
            <a:avLst/>
          </a:prstGeom>
          <a:ln w="12700" cmpd="sng"/>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Buyer</a:t>
            </a:r>
            <a:r>
              <a:rPr lang="en-US" sz="1100" baseline="0">
                <a:solidFill>
                  <a:srgbClr val="000000"/>
                </a:solidFill>
                <a:effectLst/>
                <a:latin typeface="Calibri" panose="020F0502020204030204" pitchFamily="34" charset="0"/>
                <a:ea typeface="Garamond" panose="02020404030301010803" pitchFamily="18" charset="0"/>
                <a:cs typeface="Calibri" panose="020F0502020204030204" pitchFamily="34" charset="0"/>
              </a:rPr>
              <a:t> </a:t>
            </a:r>
          </a:p>
          <a:p>
            <a:pPr algn="ctr">
              <a:spcAft>
                <a:spcPts val="0"/>
              </a:spcAft>
            </a:pPr>
            <a:r>
              <a:rPr lang="en-US" sz="1100" baseline="0">
                <a:solidFill>
                  <a:srgbClr val="000000"/>
                </a:solidFill>
                <a:effectLst/>
                <a:latin typeface="Calibri" panose="020F0502020204030204" pitchFamily="34" charset="0"/>
                <a:ea typeface="Garamond" panose="02020404030301010803" pitchFamily="18" charset="0"/>
                <a:cs typeface="Calibri" panose="020F0502020204030204" pitchFamily="34" charset="0"/>
              </a:rPr>
              <a:t>(</a:t>
            </a: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Initiator)</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xdr:cxnSp macro="">
        <xdr:nvCxnSpPr>
          <xdr:cNvPr id="33" name="Straight Arrow Connector 32">
            <a:extLst>
              <a:ext uri="{FF2B5EF4-FFF2-40B4-BE49-F238E27FC236}">
                <a16:creationId xmlns:a16="http://schemas.microsoft.com/office/drawing/2014/main" id="{91408370-1B4F-7F98-29F5-D35192796D1C}"/>
              </a:ext>
            </a:extLst>
          </xdr:cNvPr>
          <xdr:cNvCxnSpPr/>
        </xdr:nvCxnSpPr>
        <xdr:spPr>
          <a:xfrm>
            <a:off x="1931337" y="266585"/>
            <a:ext cx="626745" cy="3175"/>
          </a:xfrm>
          <a:prstGeom prst="straightConnector1">
            <a:avLst/>
          </a:prstGeom>
          <a:ln w="6350" cmpd="sng">
            <a:tailEnd type="stealth" w="med" len="sm"/>
          </a:ln>
        </xdr:spPr>
        <xdr:style>
          <a:lnRef idx="1">
            <a:schemeClr val="dk1"/>
          </a:lnRef>
          <a:fillRef idx="0">
            <a:schemeClr val="dk1"/>
          </a:fillRef>
          <a:effectRef idx="0">
            <a:schemeClr val="dk1"/>
          </a:effectRef>
          <a:fontRef idx="minor">
            <a:schemeClr val="tx1"/>
          </a:fontRef>
        </xdr:style>
      </xdr:cxnSp>
      <xdr:sp macro="" textlink="">
        <xdr:nvSpPr>
          <xdr:cNvPr id="34" name="Text Box 381">
            <a:extLst>
              <a:ext uri="{FF2B5EF4-FFF2-40B4-BE49-F238E27FC236}">
                <a16:creationId xmlns:a16="http://schemas.microsoft.com/office/drawing/2014/main" id="{665FA7A6-C943-3CCD-72AD-9596A0E41EF2}"/>
              </a:ext>
            </a:extLst>
          </xdr:cNvPr>
          <xdr:cNvSpPr txBox="1"/>
        </xdr:nvSpPr>
        <xdr:spPr>
          <a:xfrm>
            <a:off x="1861048" y="-21293"/>
            <a:ext cx="803624" cy="249813"/>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A(Asset)</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xdr:cxnSp macro="">
        <xdr:nvCxnSpPr>
          <xdr:cNvPr id="35" name="Straight Arrow Connector 34">
            <a:extLst>
              <a:ext uri="{FF2B5EF4-FFF2-40B4-BE49-F238E27FC236}">
                <a16:creationId xmlns:a16="http://schemas.microsoft.com/office/drawing/2014/main" id="{B2DC1E18-6845-7ADE-DBEB-172840C3B5E2}"/>
              </a:ext>
            </a:extLst>
          </xdr:cNvPr>
          <xdr:cNvCxnSpPr/>
        </xdr:nvCxnSpPr>
        <xdr:spPr>
          <a:xfrm flipH="1" flipV="1">
            <a:off x="1914525" y="745605"/>
            <a:ext cx="614680" cy="5080"/>
          </a:xfrm>
          <a:prstGeom prst="straightConnector1">
            <a:avLst/>
          </a:prstGeom>
          <a:ln w="6350" cmpd="sng">
            <a:tailEnd type="stealth" w="med" len="sm"/>
          </a:ln>
        </xdr:spPr>
        <xdr:style>
          <a:lnRef idx="1">
            <a:schemeClr val="dk1"/>
          </a:lnRef>
          <a:fillRef idx="0">
            <a:schemeClr val="dk1"/>
          </a:fillRef>
          <a:effectRef idx="0">
            <a:schemeClr val="dk1"/>
          </a:effectRef>
          <a:fontRef idx="minor">
            <a:schemeClr val="tx1"/>
          </a:fontRef>
        </xdr:style>
      </xdr:cxnSp>
      <xdr:sp macro="" textlink="">
        <xdr:nvSpPr>
          <xdr:cNvPr id="36" name="Text Box 383">
            <a:extLst>
              <a:ext uri="{FF2B5EF4-FFF2-40B4-BE49-F238E27FC236}">
                <a16:creationId xmlns:a16="http://schemas.microsoft.com/office/drawing/2014/main" id="{418E7470-4CC4-77D9-F834-051C1ACF5691}"/>
              </a:ext>
            </a:extLst>
          </xdr:cNvPr>
          <xdr:cNvSpPr txBox="1"/>
        </xdr:nvSpPr>
        <xdr:spPr>
          <a:xfrm>
            <a:off x="1795780" y="788035"/>
            <a:ext cx="836924" cy="249555"/>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Asset</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xdr:sp macro="" textlink="">
        <xdr:nvSpPr>
          <xdr:cNvPr id="39" name="Rectangle 38">
            <a:extLst>
              <a:ext uri="{FF2B5EF4-FFF2-40B4-BE49-F238E27FC236}">
                <a16:creationId xmlns:a16="http://schemas.microsoft.com/office/drawing/2014/main" id="{9DF4AEB2-2FAA-4038-0F44-1FF23A432790}"/>
              </a:ext>
            </a:extLst>
          </xdr:cNvPr>
          <xdr:cNvSpPr/>
        </xdr:nvSpPr>
        <xdr:spPr>
          <a:xfrm>
            <a:off x="2585085" y="123190"/>
            <a:ext cx="1188720" cy="731520"/>
          </a:xfrm>
          <a:prstGeom prst="rect">
            <a:avLst/>
          </a:prstGeom>
          <a:ln w="12700" cmpd="sng"/>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Counterparty</a:t>
            </a:r>
          </a:p>
        </xdr:txBody>
      </xdr:sp>
    </xdr:grpSp>
    <xdr:clientData/>
  </xdr:twoCellAnchor>
  <xdr:twoCellAnchor>
    <xdr:from>
      <xdr:col>5</xdr:col>
      <xdr:colOff>190500</xdr:colOff>
      <xdr:row>131</xdr:row>
      <xdr:rowOff>42335</xdr:rowOff>
    </xdr:from>
    <xdr:to>
      <xdr:col>8</xdr:col>
      <xdr:colOff>793147</xdr:colOff>
      <xdr:row>136</xdr:row>
      <xdr:rowOff>68434</xdr:rowOff>
    </xdr:to>
    <xdr:grpSp>
      <xdr:nvGrpSpPr>
        <xdr:cNvPr id="40" name="Group 39">
          <a:extLst>
            <a:ext uri="{FF2B5EF4-FFF2-40B4-BE49-F238E27FC236}">
              <a16:creationId xmlns:a16="http://schemas.microsoft.com/office/drawing/2014/main" id="{230D1DF7-56E3-7946-9166-496B37D4C3B1}"/>
            </a:ext>
          </a:extLst>
        </xdr:cNvPr>
        <xdr:cNvGrpSpPr/>
      </xdr:nvGrpSpPr>
      <xdr:grpSpPr>
        <a:xfrm>
          <a:off x="4318000" y="26659418"/>
          <a:ext cx="3079147" cy="1031516"/>
          <a:chOff x="681355" y="0"/>
          <a:chExt cx="3092450" cy="1037590"/>
        </a:xfrm>
      </xdr:grpSpPr>
      <xdr:sp macro="" textlink="">
        <xdr:nvSpPr>
          <xdr:cNvPr id="41" name="Rectangle 40">
            <a:extLst>
              <a:ext uri="{FF2B5EF4-FFF2-40B4-BE49-F238E27FC236}">
                <a16:creationId xmlns:a16="http://schemas.microsoft.com/office/drawing/2014/main" id="{1C451E3F-03E0-A76F-00D6-258067E11B65}"/>
              </a:ext>
            </a:extLst>
          </xdr:cNvPr>
          <xdr:cNvSpPr/>
        </xdr:nvSpPr>
        <xdr:spPr>
          <a:xfrm>
            <a:off x="681355" y="142240"/>
            <a:ext cx="1188720" cy="731520"/>
          </a:xfrm>
          <a:prstGeom prst="rect">
            <a:avLst/>
          </a:prstGeom>
          <a:ln w="12700" cmpd="sng"/>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Seller</a:t>
            </a:r>
          </a:p>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(Initiator)</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xdr:cxnSp macro="">
        <xdr:nvCxnSpPr>
          <xdr:cNvPr id="42" name="Straight Arrow Connector 41">
            <a:extLst>
              <a:ext uri="{FF2B5EF4-FFF2-40B4-BE49-F238E27FC236}">
                <a16:creationId xmlns:a16="http://schemas.microsoft.com/office/drawing/2014/main" id="{3315DE58-F7FC-58D2-9FD4-A9E6A3BC9DA7}"/>
              </a:ext>
            </a:extLst>
          </xdr:cNvPr>
          <xdr:cNvCxnSpPr/>
        </xdr:nvCxnSpPr>
        <xdr:spPr>
          <a:xfrm>
            <a:off x="1931337" y="266585"/>
            <a:ext cx="626745" cy="3175"/>
          </a:xfrm>
          <a:prstGeom prst="straightConnector1">
            <a:avLst/>
          </a:prstGeom>
          <a:ln w="6350" cmpd="sng">
            <a:tailEnd type="stealth" w="med" len="sm"/>
          </a:ln>
        </xdr:spPr>
        <xdr:style>
          <a:lnRef idx="1">
            <a:schemeClr val="dk1"/>
          </a:lnRef>
          <a:fillRef idx="0">
            <a:schemeClr val="dk1"/>
          </a:fillRef>
          <a:effectRef idx="0">
            <a:schemeClr val="dk1"/>
          </a:effectRef>
          <a:fontRef idx="minor">
            <a:schemeClr val="tx1"/>
          </a:fontRef>
        </xdr:style>
      </xdr:cxnSp>
      <xdr:sp macro="" textlink="">
        <xdr:nvSpPr>
          <xdr:cNvPr id="43" name="Text Box 381">
            <a:extLst>
              <a:ext uri="{FF2B5EF4-FFF2-40B4-BE49-F238E27FC236}">
                <a16:creationId xmlns:a16="http://schemas.microsoft.com/office/drawing/2014/main" id="{3A998C18-63DA-E2CF-924D-70125A073980}"/>
              </a:ext>
            </a:extLst>
          </xdr:cNvPr>
          <xdr:cNvSpPr txBox="1"/>
        </xdr:nvSpPr>
        <xdr:spPr>
          <a:xfrm>
            <a:off x="1892935" y="0"/>
            <a:ext cx="684530" cy="249555"/>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Asset</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xdr:cxnSp macro="">
        <xdr:nvCxnSpPr>
          <xdr:cNvPr id="44" name="Straight Arrow Connector 43">
            <a:extLst>
              <a:ext uri="{FF2B5EF4-FFF2-40B4-BE49-F238E27FC236}">
                <a16:creationId xmlns:a16="http://schemas.microsoft.com/office/drawing/2014/main" id="{B46C5404-0A33-DCA6-CB5C-7C70CF81EBB2}"/>
              </a:ext>
            </a:extLst>
          </xdr:cNvPr>
          <xdr:cNvCxnSpPr/>
        </xdr:nvCxnSpPr>
        <xdr:spPr>
          <a:xfrm flipH="1" flipV="1">
            <a:off x="1914525" y="745605"/>
            <a:ext cx="614680" cy="5080"/>
          </a:xfrm>
          <a:prstGeom prst="straightConnector1">
            <a:avLst/>
          </a:prstGeom>
          <a:ln w="6350" cmpd="sng">
            <a:tailEnd type="stealth" w="med" len="sm"/>
          </a:ln>
        </xdr:spPr>
        <xdr:style>
          <a:lnRef idx="1">
            <a:schemeClr val="dk1"/>
          </a:lnRef>
          <a:fillRef idx="0">
            <a:schemeClr val="dk1"/>
          </a:fillRef>
          <a:effectRef idx="0">
            <a:schemeClr val="dk1"/>
          </a:effectRef>
          <a:fontRef idx="minor">
            <a:schemeClr val="tx1"/>
          </a:fontRef>
        </xdr:style>
      </xdr:cxnSp>
      <xdr:sp macro="" textlink="">
        <xdr:nvSpPr>
          <xdr:cNvPr id="45" name="Text Box 383">
            <a:extLst>
              <a:ext uri="{FF2B5EF4-FFF2-40B4-BE49-F238E27FC236}">
                <a16:creationId xmlns:a16="http://schemas.microsoft.com/office/drawing/2014/main" id="{41B3491F-1E0D-5362-6020-077E2AC787D5}"/>
              </a:ext>
            </a:extLst>
          </xdr:cNvPr>
          <xdr:cNvSpPr txBox="1"/>
        </xdr:nvSpPr>
        <xdr:spPr>
          <a:xfrm>
            <a:off x="1795780" y="788035"/>
            <a:ext cx="836924" cy="249555"/>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B(Asset)</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xdr:sp macro="" textlink="">
        <xdr:nvSpPr>
          <xdr:cNvPr id="46" name="Rectangle 45">
            <a:extLst>
              <a:ext uri="{FF2B5EF4-FFF2-40B4-BE49-F238E27FC236}">
                <a16:creationId xmlns:a16="http://schemas.microsoft.com/office/drawing/2014/main" id="{CA238318-71C1-21CD-3A9B-26B073B0B36E}"/>
              </a:ext>
            </a:extLst>
          </xdr:cNvPr>
          <xdr:cNvSpPr/>
        </xdr:nvSpPr>
        <xdr:spPr>
          <a:xfrm>
            <a:off x="2585085" y="123190"/>
            <a:ext cx="1188720" cy="731520"/>
          </a:xfrm>
          <a:prstGeom prst="rect">
            <a:avLst/>
          </a:prstGeom>
          <a:ln w="12700" cmpd="sng"/>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Counterparty</a:t>
            </a:r>
          </a:p>
        </xdr:txBody>
      </xdr:sp>
    </xdr:grpSp>
    <xdr:clientData/>
  </xdr:twoCellAnchor>
  <xdr:oneCellAnchor>
    <xdr:from>
      <xdr:col>3</xdr:col>
      <xdr:colOff>624418</xdr:colOff>
      <xdr:row>120</xdr:row>
      <xdr:rowOff>137584</xdr:rowOff>
    </xdr:from>
    <xdr:ext cx="2058961" cy="264431"/>
    <mc:AlternateContent xmlns:mc="http://schemas.openxmlformats.org/markup-compatibility/2006" xmlns:a14="http://schemas.microsoft.com/office/drawing/2010/main">
      <mc:Choice Requires="a14">
        <xdr:sp macro="" textlink="">
          <xdr:nvSpPr>
            <xdr:cNvPr id="48" name="TextBox 47">
              <a:extLst>
                <a:ext uri="{FF2B5EF4-FFF2-40B4-BE49-F238E27FC236}">
                  <a16:creationId xmlns:a16="http://schemas.microsoft.com/office/drawing/2014/main" id="{6144AADF-5CE3-F547-AD34-F3460B0572F7}"/>
                </a:ext>
              </a:extLst>
            </xdr:cNvPr>
            <xdr:cNvSpPr txBox="1"/>
          </xdr:nvSpPr>
          <xdr:spPr>
            <a:xfrm>
              <a:off x="3100918" y="29876751"/>
              <a:ext cx="2058961"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𝐵𝑖𝑑</m:t>
                    </m:r>
                    <m:r>
                      <m:rPr>
                        <m:nor/>
                      </m:rPr>
                      <a:rPr lang="en-US" sz="1100" b="0" i="0">
                        <a:latin typeface="Cambria Math" panose="02040503050406030204" pitchFamily="18" charset="0"/>
                      </a:rPr>
                      <m:t> </m:t>
                    </m:r>
                    <m:r>
                      <a:rPr lang="en-US" sz="1100" b="0" i="1">
                        <a:latin typeface="Cambria Math" panose="02040503050406030204" pitchFamily="18" charset="0"/>
                      </a:rPr>
                      <m:t>𝐴𝑠𝑘</m:t>
                    </m:r>
                    <m:r>
                      <a:rPr lang="en-US" sz="1100" b="0" i="1">
                        <a:latin typeface="Cambria Math" panose="02040503050406030204" pitchFamily="18" charset="0"/>
                      </a:rPr>
                      <m:t> </m:t>
                    </m:r>
                    <m:r>
                      <a:rPr lang="en-US" sz="1100" b="0" i="1">
                        <a:latin typeface="Cambria Math" panose="02040503050406030204" pitchFamily="18" charset="0"/>
                      </a:rPr>
                      <m:t>𝑆𝑝𝑟𝑒𝑎𝑑</m:t>
                    </m:r>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r>
                          <a:rPr lang="en-US" sz="1100" b="0" i="1">
                            <a:latin typeface="Cambria Math" panose="02040503050406030204" pitchFamily="18" charset="0"/>
                          </a:rPr>
                          <m:t>𝑋</m:t>
                        </m:r>
                      </m:e>
                    </m:d>
                  </m:oMath>
                </m:oMathPara>
              </a14:m>
              <a:endParaRPr lang="en-US" sz="1100"/>
            </a:p>
          </xdr:txBody>
        </xdr:sp>
      </mc:Choice>
      <mc:Fallback xmlns="">
        <xdr:sp macro="" textlink="">
          <xdr:nvSpPr>
            <xdr:cNvPr id="48" name="TextBox 47">
              <a:extLst>
                <a:ext uri="{FF2B5EF4-FFF2-40B4-BE49-F238E27FC236}">
                  <a16:creationId xmlns:a16="http://schemas.microsoft.com/office/drawing/2014/main" id="{6144AADF-5CE3-F547-AD34-F3460B0572F7}"/>
                </a:ext>
              </a:extLst>
            </xdr:cNvPr>
            <xdr:cNvSpPr txBox="1"/>
          </xdr:nvSpPr>
          <xdr:spPr>
            <a:xfrm>
              <a:off x="3100918" y="29876751"/>
              <a:ext cx="2058961"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𝐵𝑖𝑑" " 𝐴𝑠𝑘 𝑆𝑝𝑟𝑒𝑎𝑑=𝐴(𝑋)−𝐵(𝑋)</a:t>
              </a:r>
              <a:endParaRPr lang="en-US" sz="1100"/>
            </a:p>
          </xdr:txBody>
        </xdr:sp>
      </mc:Fallback>
    </mc:AlternateContent>
    <xdr:clientData/>
  </xdr:oneCellAnchor>
  <xdr:twoCellAnchor>
    <xdr:from>
      <xdr:col>1</xdr:col>
      <xdr:colOff>57215</xdr:colOff>
      <xdr:row>151</xdr:row>
      <xdr:rowOff>26813</xdr:rowOff>
    </xdr:from>
    <xdr:to>
      <xdr:col>4</xdr:col>
      <xdr:colOff>659862</xdr:colOff>
      <xdr:row>155</xdr:row>
      <xdr:rowOff>122877</xdr:rowOff>
    </xdr:to>
    <xdr:grpSp>
      <xdr:nvGrpSpPr>
        <xdr:cNvPr id="49" name="Group 48">
          <a:extLst>
            <a:ext uri="{FF2B5EF4-FFF2-40B4-BE49-F238E27FC236}">
              <a16:creationId xmlns:a16="http://schemas.microsoft.com/office/drawing/2014/main" id="{F8476EE2-D08F-3E44-9F82-6B9136AEA7A3}"/>
            </a:ext>
          </a:extLst>
        </xdr:cNvPr>
        <xdr:cNvGrpSpPr/>
      </xdr:nvGrpSpPr>
      <xdr:grpSpPr>
        <a:xfrm>
          <a:off x="882715" y="30707896"/>
          <a:ext cx="3079147" cy="900398"/>
          <a:chOff x="681355" y="-31939"/>
          <a:chExt cx="3092450" cy="905699"/>
        </a:xfrm>
      </xdr:grpSpPr>
      <xdr:sp macro="" textlink="">
        <xdr:nvSpPr>
          <xdr:cNvPr id="50" name="Rectangle 49">
            <a:extLst>
              <a:ext uri="{FF2B5EF4-FFF2-40B4-BE49-F238E27FC236}">
                <a16:creationId xmlns:a16="http://schemas.microsoft.com/office/drawing/2014/main" id="{E915129C-9B34-94D1-1279-26B22A160DB5}"/>
              </a:ext>
            </a:extLst>
          </xdr:cNvPr>
          <xdr:cNvSpPr/>
        </xdr:nvSpPr>
        <xdr:spPr>
          <a:xfrm>
            <a:off x="681355" y="142240"/>
            <a:ext cx="1188720" cy="731520"/>
          </a:xfrm>
          <a:prstGeom prst="rect">
            <a:avLst/>
          </a:prstGeom>
          <a:ln w="12700" cmpd="sng"/>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Insureds</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xdr:cxnSp macro="">
        <xdr:nvCxnSpPr>
          <xdr:cNvPr id="51" name="Straight Arrow Connector 50">
            <a:extLst>
              <a:ext uri="{FF2B5EF4-FFF2-40B4-BE49-F238E27FC236}">
                <a16:creationId xmlns:a16="http://schemas.microsoft.com/office/drawing/2014/main" id="{4F58C7C9-6724-9B30-DEB0-764EB2FF2113}"/>
              </a:ext>
            </a:extLst>
          </xdr:cNvPr>
          <xdr:cNvCxnSpPr/>
        </xdr:nvCxnSpPr>
        <xdr:spPr>
          <a:xfrm>
            <a:off x="1931337" y="266585"/>
            <a:ext cx="626745" cy="3175"/>
          </a:xfrm>
          <a:prstGeom prst="straightConnector1">
            <a:avLst/>
          </a:prstGeom>
          <a:ln w="6350" cmpd="sng">
            <a:tailEnd type="stealth" w="med" len="sm"/>
          </a:ln>
        </xdr:spPr>
        <xdr:style>
          <a:lnRef idx="1">
            <a:schemeClr val="dk1"/>
          </a:lnRef>
          <a:fillRef idx="0">
            <a:schemeClr val="dk1"/>
          </a:fillRef>
          <a:effectRef idx="0">
            <a:schemeClr val="dk1"/>
          </a:effectRef>
          <a:fontRef idx="minor">
            <a:schemeClr val="tx1"/>
          </a:fontRef>
        </xdr:style>
      </xdr:cxnSp>
      <mc:AlternateContent xmlns:mc="http://schemas.openxmlformats.org/markup-compatibility/2006" xmlns:a14="http://schemas.microsoft.com/office/drawing/2010/main">
        <mc:Choice Requires="a14">
          <xdr:sp macro="" textlink="">
            <xdr:nvSpPr>
              <xdr:cNvPr id="52" name="Text Box 381">
                <a:extLst>
                  <a:ext uri="{FF2B5EF4-FFF2-40B4-BE49-F238E27FC236}">
                    <a16:creationId xmlns:a16="http://schemas.microsoft.com/office/drawing/2014/main" id="{17BCB52B-78F7-8A36-B975-ECC889F20C7D}"/>
                  </a:ext>
                </a:extLst>
              </xdr:cNvPr>
              <xdr:cNvSpPr txBox="1"/>
            </xdr:nvSpPr>
            <xdr:spPr>
              <a:xfrm>
                <a:off x="1861048" y="-31939"/>
                <a:ext cx="824882" cy="260461"/>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r>
                            <a:rPr lang="en-US" sz="1100" b="0" i="1">
                              <a:latin typeface="Cambria Math" panose="02040503050406030204" pitchFamily="18" charset="0"/>
                            </a:rPr>
                            <m:t> </m:t>
                          </m:r>
                        </m:e>
                      </m:d>
                    </m:oMath>
                  </m:oMathPara>
                </a14:m>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mc:Choice>
        <mc:Fallback xmlns="">
          <xdr:sp macro="" textlink="">
            <xdr:nvSpPr>
              <xdr:cNvPr id="52" name="Text Box 381">
                <a:extLst>
                  <a:ext uri="{FF2B5EF4-FFF2-40B4-BE49-F238E27FC236}">
                    <a16:creationId xmlns:a16="http://schemas.microsoft.com/office/drawing/2014/main" id="{17BCB52B-78F7-8A36-B975-ECC889F20C7D}"/>
                  </a:ext>
                </a:extLst>
              </xdr:cNvPr>
              <xdr:cNvSpPr txBox="1"/>
            </xdr:nvSpPr>
            <xdr:spPr>
              <a:xfrm>
                <a:off x="1861048" y="-31939"/>
                <a:ext cx="824882" cy="260461"/>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en-US" sz="1100" b="0" i="0">
                    <a:latin typeface="Cambria Math" panose="02040503050406030204" pitchFamily="18" charset="0"/>
                  </a:rPr>
                  <a:t>𝐴(1_(𝑋&gt;𝑥)  )</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mc:Fallback>
      </mc:AlternateContent>
      <xdr:cxnSp macro="">
        <xdr:nvCxnSpPr>
          <xdr:cNvPr id="53" name="Straight Arrow Connector 52">
            <a:extLst>
              <a:ext uri="{FF2B5EF4-FFF2-40B4-BE49-F238E27FC236}">
                <a16:creationId xmlns:a16="http://schemas.microsoft.com/office/drawing/2014/main" id="{7154ADE2-99A4-ED8A-8036-E45F37E4E93E}"/>
              </a:ext>
            </a:extLst>
          </xdr:cNvPr>
          <xdr:cNvCxnSpPr/>
        </xdr:nvCxnSpPr>
        <xdr:spPr>
          <a:xfrm flipH="1" flipV="1">
            <a:off x="1914525" y="745605"/>
            <a:ext cx="614680" cy="5080"/>
          </a:xfrm>
          <a:prstGeom prst="straightConnector1">
            <a:avLst/>
          </a:prstGeom>
          <a:ln w="6350" cmpd="sng">
            <a:tailEnd type="stealth" w="med" len="sm"/>
          </a:ln>
        </xdr:spPr>
        <xdr:style>
          <a:lnRef idx="1">
            <a:schemeClr val="dk1"/>
          </a:lnRef>
          <a:fillRef idx="0">
            <a:schemeClr val="dk1"/>
          </a:fillRef>
          <a:effectRef idx="0">
            <a:schemeClr val="dk1"/>
          </a:effectRef>
          <a:fontRef idx="minor">
            <a:schemeClr val="tx1"/>
          </a:fontRef>
        </xdr:style>
      </xdr:cxnSp>
      <xdr:sp macro="" textlink="">
        <xdr:nvSpPr>
          <xdr:cNvPr id="55" name="Rectangle 54">
            <a:extLst>
              <a:ext uri="{FF2B5EF4-FFF2-40B4-BE49-F238E27FC236}">
                <a16:creationId xmlns:a16="http://schemas.microsoft.com/office/drawing/2014/main" id="{95D61AD1-CD0E-AE18-F043-BEE347871916}"/>
              </a:ext>
            </a:extLst>
          </xdr:cNvPr>
          <xdr:cNvSpPr/>
        </xdr:nvSpPr>
        <xdr:spPr>
          <a:xfrm>
            <a:off x="2585085" y="123190"/>
            <a:ext cx="1188720" cy="731520"/>
          </a:xfrm>
          <a:prstGeom prst="rect">
            <a:avLst/>
          </a:prstGeom>
          <a:ln w="12700" cmpd="sng"/>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Insurer</a:t>
            </a:r>
          </a:p>
        </xdr:txBody>
      </xdr:sp>
    </xdr:grpSp>
    <xdr:clientData/>
  </xdr:twoCellAnchor>
  <xdr:twoCellAnchor>
    <xdr:from>
      <xdr:col>5</xdr:col>
      <xdr:colOff>190500</xdr:colOff>
      <xdr:row>151</xdr:row>
      <xdr:rowOff>164804</xdr:rowOff>
    </xdr:from>
    <xdr:to>
      <xdr:col>8</xdr:col>
      <xdr:colOff>793147</xdr:colOff>
      <xdr:row>155</xdr:row>
      <xdr:rowOff>106647</xdr:rowOff>
    </xdr:to>
    <xdr:grpSp>
      <xdr:nvGrpSpPr>
        <xdr:cNvPr id="56" name="Group 55">
          <a:extLst>
            <a:ext uri="{FF2B5EF4-FFF2-40B4-BE49-F238E27FC236}">
              <a16:creationId xmlns:a16="http://schemas.microsoft.com/office/drawing/2014/main" id="{C074A8C9-2CE0-3141-822F-0B95DF8F19D4}"/>
            </a:ext>
          </a:extLst>
        </xdr:cNvPr>
        <xdr:cNvGrpSpPr/>
      </xdr:nvGrpSpPr>
      <xdr:grpSpPr>
        <a:xfrm>
          <a:off x="4318000" y="30845887"/>
          <a:ext cx="3079147" cy="746177"/>
          <a:chOff x="681355" y="123190"/>
          <a:chExt cx="3092450" cy="750570"/>
        </a:xfrm>
      </xdr:grpSpPr>
      <xdr:sp macro="" textlink="">
        <xdr:nvSpPr>
          <xdr:cNvPr id="57" name="Rectangle 56">
            <a:extLst>
              <a:ext uri="{FF2B5EF4-FFF2-40B4-BE49-F238E27FC236}">
                <a16:creationId xmlns:a16="http://schemas.microsoft.com/office/drawing/2014/main" id="{C55360BA-DFB7-0A90-C49D-5B6358EA333F}"/>
              </a:ext>
            </a:extLst>
          </xdr:cNvPr>
          <xdr:cNvSpPr/>
        </xdr:nvSpPr>
        <xdr:spPr>
          <a:xfrm>
            <a:off x="681355" y="142240"/>
            <a:ext cx="1188720" cy="731520"/>
          </a:xfrm>
          <a:prstGeom prst="rect">
            <a:avLst/>
          </a:prstGeom>
          <a:ln w="12700" cmpd="sng"/>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Insurer</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xdr:cxnSp macro="">
        <xdr:nvCxnSpPr>
          <xdr:cNvPr id="58" name="Straight Arrow Connector 57">
            <a:extLst>
              <a:ext uri="{FF2B5EF4-FFF2-40B4-BE49-F238E27FC236}">
                <a16:creationId xmlns:a16="http://schemas.microsoft.com/office/drawing/2014/main" id="{D62F8A43-33CC-262B-D2B1-50C977861C9A}"/>
              </a:ext>
            </a:extLst>
          </xdr:cNvPr>
          <xdr:cNvCxnSpPr/>
        </xdr:nvCxnSpPr>
        <xdr:spPr>
          <a:xfrm>
            <a:off x="1931337" y="266585"/>
            <a:ext cx="626745" cy="3175"/>
          </a:xfrm>
          <a:prstGeom prst="straightConnector1">
            <a:avLst/>
          </a:prstGeom>
          <a:ln w="6350" cmpd="sng">
            <a:tailEnd type="stealth" w="med" len="sm"/>
          </a:ln>
        </xdr:spPr>
        <xdr:style>
          <a:lnRef idx="1">
            <a:schemeClr val="dk1"/>
          </a:lnRef>
          <a:fillRef idx="0">
            <a:schemeClr val="dk1"/>
          </a:fillRef>
          <a:effectRef idx="0">
            <a:schemeClr val="dk1"/>
          </a:effectRef>
          <a:fontRef idx="minor">
            <a:schemeClr val="tx1"/>
          </a:fontRef>
        </xdr:style>
      </xdr:cxnSp>
      <xdr:cxnSp macro="">
        <xdr:nvCxnSpPr>
          <xdr:cNvPr id="60" name="Straight Arrow Connector 59">
            <a:extLst>
              <a:ext uri="{FF2B5EF4-FFF2-40B4-BE49-F238E27FC236}">
                <a16:creationId xmlns:a16="http://schemas.microsoft.com/office/drawing/2014/main" id="{C6ADE99F-9539-EFAF-8B63-95A8B90D2C0C}"/>
              </a:ext>
            </a:extLst>
          </xdr:cNvPr>
          <xdr:cNvCxnSpPr/>
        </xdr:nvCxnSpPr>
        <xdr:spPr>
          <a:xfrm flipH="1" flipV="1">
            <a:off x="1914525" y="745605"/>
            <a:ext cx="614680" cy="5080"/>
          </a:xfrm>
          <a:prstGeom prst="straightConnector1">
            <a:avLst/>
          </a:prstGeom>
          <a:ln w="6350" cmpd="sng">
            <a:tailEnd type="stealth" w="med" len="sm"/>
          </a:ln>
        </xdr:spPr>
        <xdr:style>
          <a:lnRef idx="1">
            <a:schemeClr val="dk1"/>
          </a:lnRef>
          <a:fillRef idx="0">
            <a:schemeClr val="dk1"/>
          </a:fillRef>
          <a:effectRef idx="0">
            <a:schemeClr val="dk1"/>
          </a:effectRef>
          <a:fontRef idx="minor">
            <a:schemeClr val="tx1"/>
          </a:fontRef>
        </xdr:style>
      </xdr:cxnSp>
      <xdr:sp macro="" textlink="">
        <xdr:nvSpPr>
          <xdr:cNvPr id="62" name="Rectangle 61">
            <a:extLst>
              <a:ext uri="{FF2B5EF4-FFF2-40B4-BE49-F238E27FC236}">
                <a16:creationId xmlns:a16="http://schemas.microsoft.com/office/drawing/2014/main" id="{A052883A-D394-7EDA-D9BC-31762F22CF64}"/>
              </a:ext>
            </a:extLst>
          </xdr:cNvPr>
          <xdr:cNvSpPr/>
        </xdr:nvSpPr>
        <xdr:spPr>
          <a:xfrm>
            <a:off x="2585085" y="123190"/>
            <a:ext cx="1188720" cy="731520"/>
          </a:xfrm>
          <a:prstGeom prst="rect">
            <a:avLst/>
          </a:prstGeom>
          <a:ln w="12700" cmpd="sng"/>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rPr>
              <a:t>Investors</a:t>
            </a:r>
          </a:p>
        </xdr:txBody>
      </xdr:sp>
    </xdr:grpSp>
    <xdr:clientData/>
  </xdr:twoCellAnchor>
  <xdr:oneCellAnchor>
    <xdr:from>
      <xdr:col>1</xdr:col>
      <xdr:colOff>105832</xdr:colOff>
      <xdr:row>140</xdr:row>
      <xdr:rowOff>190498</xdr:rowOff>
    </xdr:from>
    <xdr:ext cx="1596976" cy="264431"/>
    <mc:AlternateContent xmlns:mc="http://schemas.openxmlformats.org/markup-compatibility/2006" xmlns:a14="http://schemas.microsoft.com/office/drawing/2010/main">
      <mc:Choice Requires="a14">
        <xdr:sp macro="" textlink="">
          <xdr:nvSpPr>
            <xdr:cNvPr id="10245" name="TextBox 10244">
              <a:extLst>
                <a:ext uri="{FF2B5EF4-FFF2-40B4-BE49-F238E27FC236}">
                  <a16:creationId xmlns:a16="http://schemas.microsoft.com/office/drawing/2014/main" id="{BF32D438-5BF2-BD47-8DD3-7F5FBB430163}"/>
                </a:ext>
              </a:extLst>
            </xdr:cNvPr>
            <xdr:cNvSpPr txBox="1"/>
          </xdr:nvSpPr>
          <xdr:spPr>
            <a:xfrm>
              <a:off x="931332" y="33792581"/>
              <a:ext cx="1596976"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𝐼𝑛𝑠𝑢𝑟𝑒𝑑</m:t>
                    </m:r>
                    <m:r>
                      <a:rPr lang="en-US" sz="1100" b="0" i="1">
                        <a:latin typeface="Cambria Math" panose="02040503050406030204" pitchFamily="18" charset="0"/>
                      </a:rPr>
                      <m:t> </m:t>
                    </m:r>
                    <m:r>
                      <a:rPr lang="en-US" sz="1100" b="0" i="1">
                        <a:latin typeface="Cambria Math" panose="02040503050406030204" pitchFamily="18" charset="0"/>
                      </a:rPr>
                      <m:t>𝑃𝑎𝑦𝑜𝑢𝑡</m:t>
                    </m:r>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oMath>
                </m:oMathPara>
              </a14:m>
              <a:endParaRPr lang="en-US" sz="1100"/>
            </a:p>
          </xdr:txBody>
        </xdr:sp>
      </mc:Choice>
      <mc:Fallback xmlns="">
        <xdr:sp macro="" textlink="">
          <xdr:nvSpPr>
            <xdr:cNvPr id="10245" name="TextBox 10244">
              <a:extLst>
                <a:ext uri="{FF2B5EF4-FFF2-40B4-BE49-F238E27FC236}">
                  <a16:creationId xmlns:a16="http://schemas.microsoft.com/office/drawing/2014/main" id="{BF32D438-5BF2-BD47-8DD3-7F5FBB430163}"/>
                </a:ext>
              </a:extLst>
            </xdr:cNvPr>
            <xdr:cNvSpPr txBox="1"/>
          </xdr:nvSpPr>
          <xdr:spPr>
            <a:xfrm>
              <a:off x="931332" y="33792581"/>
              <a:ext cx="1596976"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𝐼𝑛𝑠𝑢𝑟𝑒𝑑 𝑃𝑎𝑦𝑜𝑢𝑡=1_(𝑋&gt;𝑥)</a:t>
              </a:r>
              <a:endParaRPr lang="en-US" sz="1100"/>
            </a:p>
          </xdr:txBody>
        </xdr:sp>
      </mc:Fallback>
    </mc:AlternateContent>
    <xdr:clientData/>
  </xdr:oneCellAnchor>
  <xdr:oneCellAnchor>
    <xdr:from>
      <xdr:col>1</xdr:col>
      <xdr:colOff>105833</xdr:colOff>
      <xdr:row>142</xdr:row>
      <xdr:rowOff>169334</xdr:rowOff>
    </xdr:from>
    <xdr:ext cx="1628844" cy="264431"/>
    <mc:AlternateContent xmlns:mc="http://schemas.openxmlformats.org/markup-compatibility/2006" xmlns:a14="http://schemas.microsoft.com/office/drawing/2010/main">
      <mc:Choice Requires="a14">
        <xdr:sp macro="" textlink="">
          <xdr:nvSpPr>
            <xdr:cNvPr id="10247" name="TextBox 10246">
              <a:extLst>
                <a:ext uri="{FF2B5EF4-FFF2-40B4-BE49-F238E27FC236}">
                  <a16:creationId xmlns:a16="http://schemas.microsoft.com/office/drawing/2014/main" id="{AFAF3790-2271-E14D-B903-01DDE1CD64F8}"/>
                </a:ext>
              </a:extLst>
            </xdr:cNvPr>
            <xdr:cNvSpPr txBox="1"/>
          </xdr:nvSpPr>
          <xdr:spPr>
            <a:xfrm>
              <a:off x="931333" y="34173584"/>
              <a:ext cx="1628844"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𝐼𝑛𝑣𝑒𝑠𝑡𝑜𝑟</m:t>
                    </m:r>
                    <m:r>
                      <a:rPr lang="en-US" sz="1100" b="0" i="1">
                        <a:latin typeface="Cambria Math" panose="02040503050406030204" pitchFamily="18" charset="0"/>
                      </a:rPr>
                      <m:t> </m:t>
                    </m:r>
                    <m:r>
                      <a:rPr lang="en-US" sz="1100" b="0" i="1">
                        <a:latin typeface="Cambria Math" panose="02040503050406030204" pitchFamily="18" charset="0"/>
                      </a:rPr>
                      <m:t>𝑃𝑎𝑦𝑜𝑢𝑡</m:t>
                    </m:r>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oMath>
                </m:oMathPara>
              </a14:m>
              <a:endParaRPr lang="en-US" sz="1100"/>
            </a:p>
          </xdr:txBody>
        </xdr:sp>
      </mc:Choice>
      <mc:Fallback xmlns="">
        <xdr:sp macro="" textlink="">
          <xdr:nvSpPr>
            <xdr:cNvPr id="10247" name="TextBox 10246">
              <a:extLst>
                <a:ext uri="{FF2B5EF4-FFF2-40B4-BE49-F238E27FC236}">
                  <a16:creationId xmlns:a16="http://schemas.microsoft.com/office/drawing/2014/main" id="{AFAF3790-2271-E14D-B903-01DDE1CD64F8}"/>
                </a:ext>
              </a:extLst>
            </xdr:cNvPr>
            <xdr:cNvSpPr txBox="1"/>
          </xdr:nvSpPr>
          <xdr:spPr>
            <a:xfrm>
              <a:off x="931333" y="34173584"/>
              <a:ext cx="1628844"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𝐼𝑛𝑣𝑒𝑠𝑡𝑜𝑟 𝑃𝑎𝑦𝑜𝑢𝑡=1_(𝑋≤𝑥)</a:t>
              </a:r>
              <a:endParaRPr lang="en-US" sz="1100"/>
            </a:p>
          </xdr:txBody>
        </xdr:sp>
      </mc:Fallback>
    </mc:AlternateContent>
    <xdr:clientData/>
  </xdr:oneCellAnchor>
  <xdr:twoCellAnchor>
    <xdr:from>
      <xdr:col>2</xdr:col>
      <xdr:colOff>412750</xdr:colOff>
      <xdr:row>155</xdr:row>
      <xdr:rowOff>31750</xdr:rowOff>
    </xdr:from>
    <xdr:to>
      <xdr:col>3</xdr:col>
      <xdr:colOff>408584</xdr:colOff>
      <xdr:row>156</xdr:row>
      <xdr:rowOff>89602</xdr:rowOff>
    </xdr:to>
    <mc:AlternateContent xmlns:mc="http://schemas.openxmlformats.org/markup-compatibility/2006" xmlns:a14="http://schemas.microsoft.com/office/drawing/2010/main">
      <mc:Choice Requires="a14">
        <xdr:sp macro="" textlink="">
          <xdr:nvSpPr>
            <xdr:cNvPr id="10248" name="Text Box 381">
              <a:extLst>
                <a:ext uri="{FF2B5EF4-FFF2-40B4-BE49-F238E27FC236}">
                  <a16:creationId xmlns:a16="http://schemas.microsoft.com/office/drawing/2014/main" id="{4826E050-E21D-E944-BD66-6790D0975070}"/>
                </a:ext>
              </a:extLst>
            </xdr:cNvPr>
            <xdr:cNvSpPr txBox="1"/>
          </xdr:nvSpPr>
          <xdr:spPr>
            <a:xfrm>
              <a:off x="2063750" y="37856583"/>
              <a:ext cx="821334" cy="258936"/>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oMath>
                </m:oMathPara>
              </a14:m>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mc:Choice>
      <mc:Fallback xmlns="">
        <xdr:sp macro="" textlink="">
          <xdr:nvSpPr>
            <xdr:cNvPr id="10248" name="Text Box 381">
              <a:extLst>
                <a:ext uri="{FF2B5EF4-FFF2-40B4-BE49-F238E27FC236}">
                  <a16:creationId xmlns:a16="http://schemas.microsoft.com/office/drawing/2014/main" id="{4826E050-E21D-E944-BD66-6790D0975070}"/>
                </a:ext>
              </a:extLst>
            </xdr:cNvPr>
            <xdr:cNvSpPr txBox="1"/>
          </xdr:nvSpPr>
          <xdr:spPr>
            <a:xfrm>
              <a:off x="2063750" y="37856583"/>
              <a:ext cx="821334" cy="258936"/>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en-US" sz="1100" b="0" i="0">
                  <a:latin typeface="Cambria Math" panose="02040503050406030204" pitchFamily="18" charset="0"/>
                </a:rPr>
                <a:t>1_(𝑋&gt;𝑥)</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mc:Fallback>
    </mc:AlternateContent>
    <xdr:clientData/>
  </xdr:twoCellAnchor>
  <xdr:twoCellAnchor>
    <xdr:from>
      <xdr:col>6</xdr:col>
      <xdr:colOff>550333</xdr:colOff>
      <xdr:row>155</xdr:row>
      <xdr:rowOff>31751</xdr:rowOff>
    </xdr:from>
    <xdr:to>
      <xdr:col>7</xdr:col>
      <xdr:colOff>546167</xdr:colOff>
      <xdr:row>156</xdr:row>
      <xdr:rowOff>89603</xdr:rowOff>
    </xdr:to>
    <mc:AlternateContent xmlns:mc="http://schemas.openxmlformats.org/markup-compatibility/2006" xmlns:a14="http://schemas.microsoft.com/office/drawing/2010/main">
      <mc:Choice Requires="a14">
        <xdr:sp macro="" textlink="">
          <xdr:nvSpPr>
            <xdr:cNvPr id="10250" name="Text Box 381">
              <a:extLst>
                <a:ext uri="{FF2B5EF4-FFF2-40B4-BE49-F238E27FC236}">
                  <a16:creationId xmlns:a16="http://schemas.microsoft.com/office/drawing/2014/main" id="{A69A5E13-6DC5-5943-A08C-A45A31114826}"/>
                </a:ext>
              </a:extLst>
            </xdr:cNvPr>
            <xdr:cNvSpPr txBox="1"/>
          </xdr:nvSpPr>
          <xdr:spPr>
            <a:xfrm>
              <a:off x="5503333" y="37856584"/>
              <a:ext cx="821334" cy="258936"/>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r>
                          <a:rPr lang="en-US" sz="1100" b="0" i="1">
                            <a:latin typeface="Cambria Math" panose="02040503050406030204" pitchFamily="18" charset="0"/>
                          </a:rPr>
                          <m:t> </m:t>
                        </m:r>
                      </m:e>
                    </m:d>
                  </m:oMath>
                </m:oMathPara>
              </a14:m>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mc:Choice>
      <mc:Fallback xmlns="">
        <xdr:sp macro="" textlink="">
          <xdr:nvSpPr>
            <xdr:cNvPr id="10250" name="Text Box 381">
              <a:extLst>
                <a:ext uri="{FF2B5EF4-FFF2-40B4-BE49-F238E27FC236}">
                  <a16:creationId xmlns:a16="http://schemas.microsoft.com/office/drawing/2014/main" id="{A69A5E13-6DC5-5943-A08C-A45A31114826}"/>
                </a:ext>
              </a:extLst>
            </xdr:cNvPr>
            <xdr:cNvSpPr txBox="1"/>
          </xdr:nvSpPr>
          <xdr:spPr>
            <a:xfrm>
              <a:off x="5503333" y="37856584"/>
              <a:ext cx="821334" cy="258936"/>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en-US" sz="1100" b="0" i="0">
                  <a:latin typeface="Cambria Math" panose="02040503050406030204" pitchFamily="18" charset="0"/>
                </a:rPr>
                <a:t>𝐵(1_(𝑋≤𝑥)  )</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mc:Fallback>
    </mc:AlternateContent>
    <xdr:clientData/>
  </xdr:twoCellAnchor>
  <xdr:twoCellAnchor>
    <xdr:from>
      <xdr:col>6</xdr:col>
      <xdr:colOff>533400</xdr:colOff>
      <xdr:row>151</xdr:row>
      <xdr:rowOff>25401</xdr:rowOff>
    </xdr:from>
    <xdr:to>
      <xdr:col>7</xdr:col>
      <xdr:colOff>529234</xdr:colOff>
      <xdr:row>152</xdr:row>
      <xdr:rowOff>83254</xdr:rowOff>
    </xdr:to>
    <mc:AlternateContent xmlns:mc="http://schemas.openxmlformats.org/markup-compatibility/2006" xmlns:a14="http://schemas.microsoft.com/office/drawing/2010/main">
      <mc:Choice Requires="a14">
        <xdr:sp macro="" textlink="">
          <xdr:nvSpPr>
            <xdr:cNvPr id="10251" name="Text Box 381">
              <a:extLst>
                <a:ext uri="{FF2B5EF4-FFF2-40B4-BE49-F238E27FC236}">
                  <a16:creationId xmlns:a16="http://schemas.microsoft.com/office/drawing/2014/main" id="{64FD53A1-E86E-4B40-BEA2-509EF72721C1}"/>
                </a:ext>
              </a:extLst>
            </xdr:cNvPr>
            <xdr:cNvSpPr txBox="1"/>
          </xdr:nvSpPr>
          <xdr:spPr>
            <a:xfrm>
              <a:off x="5486400" y="37045901"/>
              <a:ext cx="821334" cy="258936"/>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oMath>
                </m:oMathPara>
              </a14:m>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mc:Choice>
      <mc:Fallback xmlns="">
        <xdr:sp macro="" textlink="">
          <xdr:nvSpPr>
            <xdr:cNvPr id="10251" name="Text Box 381">
              <a:extLst>
                <a:ext uri="{FF2B5EF4-FFF2-40B4-BE49-F238E27FC236}">
                  <a16:creationId xmlns:a16="http://schemas.microsoft.com/office/drawing/2014/main" id="{64FD53A1-E86E-4B40-BEA2-509EF72721C1}"/>
                </a:ext>
              </a:extLst>
            </xdr:cNvPr>
            <xdr:cNvSpPr txBox="1"/>
          </xdr:nvSpPr>
          <xdr:spPr>
            <a:xfrm>
              <a:off x="5486400" y="37045901"/>
              <a:ext cx="821334" cy="258936"/>
            </a:xfrm>
            <a:prstGeom prst="rect">
              <a:avLst/>
            </a:prstGeom>
            <a:noFill/>
            <a:ln>
              <a:noFill/>
            </a:ln>
            <a:effectLst/>
            <a:extLst>
              <a:ext uri="{C572A759-6A51-4108-AA02-DFA0A04FC94B}">
                <ma14:wrappingTextBox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http://schemas.microsoft.com/office/word/2018/wordml" xmlns:w16cid="http://schemas.microsoft.com/office/word/2016/wordml/cid" xmlns:w16cex="http://schemas.microsoft.com/office/word/2018/wordml/c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en-US" sz="1100" b="0" i="0">
                  <a:latin typeface="Cambria Math" panose="02040503050406030204" pitchFamily="18" charset="0"/>
                </a:rPr>
                <a:t>1_(𝑋≤𝑥)</a:t>
              </a:r>
              <a:endParaRPr lang="en-PH" sz="1100">
                <a:solidFill>
                  <a:srgbClr val="000000"/>
                </a:solidFill>
                <a:effectLst/>
                <a:latin typeface="Calibri" panose="020F0502020204030204" pitchFamily="34" charset="0"/>
                <a:ea typeface="Garamond" panose="02020404030301010803" pitchFamily="18" charset="0"/>
                <a:cs typeface="Calibri" panose="020F0502020204030204" pitchFamily="34" charset="0"/>
              </a:endParaRPr>
            </a:p>
          </xdr:txBody>
        </xdr:sp>
      </mc:Fallback>
    </mc:AlternateContent>
    <xdr:clientData/>
  </xdr:twoCellAnchor>
  <xdr:oneCellAnchor>
    <xdr:from>
      <xdr:col>1</xdr:col>
      <xdr:colOff>95250</xdr:colOff>
      <xdr:row>182</xdr:row>
      <xdr:rowOff>84665</xdr:rowOff>
    </xdr:from>
    <xdr:ext cx="1833002" cy="286745"/>
    <mc:AlternateContent xmlns:mc="http://schemas.openxmlformats.org/markup-compatibility/2006" xmlns:a14="http://schemas.microsoft.com/office/drawing/2010/main">
      <mc:Choice Requires="a14">
        <xdr:sp macro="" textlink="">
          <xdr:nvSpPr>
            <xdr:cNvPr id="10254" name="TextBox 10253">
              <a:extLst>
                <a:ext uri="{FF2B5EF4-FFF2-40B4-BE49-F238E27FC236}">
                  <a16:creationId xmlns:a16="http://schemas.microsoft.com/office/drawing/2014/main" id="{5827FB09-C378-A249-96C5-81F2354FDAF9}"/>
                </a:ext>
              </a:extLst>
            </xdr:cNvPr>
            <xdr:cNvSpPr txBox="1"/>
          </xdr:nvSpPr>
          <xdr:spPr>
            <a:xfrm>
              <a:off x="920750" y="39962665"/>
              <a:ext cx="1833002" cy="2867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solidFill>
                          <a:schemeClr val="tx1"/>
                        </a:solidFill>
                        <a:latin typeface="Cambria Math" panose="02040503050406030204" pitchFamily="18" charset="0"/>
                      </a:rPr>
                      <m:t>𝑔</m:t>
                    </m:r>
                    <m:d>
                      <m:dPr>
                        <m:ctrlPr>
                          <a:rPr lang="en-US" sz="1100" b="0" i="1">
                            <a:solidFill>
                              <a:schemeClr val="tx1"/>
                            </a:solidFill>
                            <a:latin typeface="Cambria Math" panose="02040503050406030204" pitchFamily="18" charset="0"/>
                          </a:rPr>
                        </m:ctrlPr>
                      </m:dPr>
                      <m:e>
                        <m:r>
                          <a:rPr lang="en-US" sz="1100" b="0" i="1">
                            <a:solidFill>
                              <a:schemeClr val="tx1"/>
                            </a:solidFill>
                            <a:latin typeface="Cambria Math" panose="02040503050406030204" pitchFamily="18" charset="0"/>
                          </a:rPr>
                          <m:t>𝑠</m:t>
                        </m:r>
                      </m:e>
                    </m:d>
                    <m:r>
                      <a:rPr lang="en-US" sz="1100" b="0" i="1">
                        <a:solidFill>
                          <a:schemeClr val="tx1"/>
                        </a:solidFill>
                        <a:latin typeface="Cambria Math" panose="02040503050406030204" pitchFamily="18" charset="0"/>
                      </a:rPr>
                      <m:t>=</m:t>
                    </m:r>
                    <m:r>
                      <a:rPr lang="en-US" sz="1100" b="0" i="1">
                        <a:solidFill>
                          <a:schemeClr val="tx1"/>
                        </a:solidFill>
                        <a:latin typeface="Cambria Math" panose="02040503050406030204" pitchFamily="18" charset="0"/>
                      </a:rPr>
                      <m:t>𝐴</m:t>
                    </m:r>
                    <m:d>
                      <m:dPr>
                        <m:ctrlPr>
                          <a:rPr lang="en-US" sz="1100" b="0" i="1">
                            <a:solidFill>
                              <a:schemeClr val="tx1"/>
                            </a:solidFill>
                            <a:latin typeface="Cambria Math" panose="02040503050406030204" pitchFamily="18" charset="0"/>
                          </a:rPr>
                        </m:ctrlPr>
                      </m:dPr>
                      <m:e>
                        <m:sSub>
                          <m:sSubPr>
                            <m:ctrlPr>
                              <a:rPr lang="en-US" sz="1100" b="0" i="1">
                                <a:solidFill>
                                  <a:schemeClr val="tx1"/>
                                </a:solidFill>
                                <a:latin typeface="Cambria Math" panose="02040503050406030204" pitchFamily="18" charset="0"/>
                              </a:rPr>
                            </m:ctrlPr>
                          </m:sSubPr>
                          <m:e>
                            <m:r>
                              <a:rPr lang="en-US" sz="1100" b="0" i="1">
                                <a:solidFill>
                                  <a:schemeClr val="tx1"/>
                                </a:solidFill>
                                <a:latin typeface="Cambria Math" panose="02040503050406030204" pitchFamily="18" charset="0"/>
                              </a:rPr>
                              <m:t>1</m:t>
                            </m:r>
                          </m:e>
                          <m:sub>
                            <m:r>
                              <a:rPr lang="en-US" sz="1100" b="0" i="1">
                                <a:solidFill>
                                  <a:schemeClr val="tx1"/>
                                </a:solidFill>
                                <a:latin typeface="Cambria Math" panose="02040503050406030204" pitchFamily="18" charset="0"/>
                              </a:rPr>
                              <m:t>𝑈</m:t>
                            </m:r>
                            <m:r>
                              <a:rPr lang="en-US" sz="1100" b="0" i="1">
                                <a:solidFill>
                                  <a:schemeClr val="tx1"/>
                                </a:solidFill>
                                <a:latin typeface="Cambria Math" panose="02040503050406030204" pitchFamily="18" charset="0"/>
                              </a:rPr>
                              <m:t>&gt;</m:t>
                            </m:r>
                            <m:r>
                              <a:rPr lang="en-US" sz="1100" b="0" i="1">
                                <a:solidFill>
                                  <a:schemeClr val="tx1"/>
                                </a:solidFill>
                                <a:latin typeface="Cambria Math" panose="02040503050406030204" pitchFamily="18" charset="0"/>
                              </a:rPr>
                              <m:t>𝑝</m:t>
                            </m:r>
                          </m:sub>
                        </m:sSub>
                        <m:r>
                          <a:rPr lang="en-US" sz="1100" b="0" i="1">
                            <a:solidFill>
                              <a:schemeClr val="tx1"/>
                            </a:solidFill>
                            <a:latin typeface="Cambria Math" panose="02040503050406030204" pitchFamily="18" charset="0"/>
                          </a:rPr>
                          <m:t> </m:t>
                        </m:r>
                      </m:e>
                    </m:d>
                    <m:r>
                      <a:rPr lang="en-US" sz="1100" b="0" i="1">
                        <a:solidFill>
                          <a:schemeClr val="tx1"/>
                        </a:solidFill>
                        <a:latin typeface="Cambria Math" panose="02040503050406030204" pitchFamily="18" charset="0"/>
                      </a:rPr>
                      <m:t>=</m:t>
                    </m:r>
                    <m:r>
                      <a:rPr lang="en-US" sz="1100" b="0" i="1">
                        <a:solidFill>
                          <a:schemeClr val="tx1"/>
                        </a:solidFill>
                        <a:latin typeface="Cambria Math" panose="02040503050406030204" pitchFamily="18" charset="0"/>
                      </a:rPr>
                      <m:t>𝐴</m:t>
                    </m:r>
                    <m:d>
                      <m:dPr>
                        <m:ctrlPr>
                          <a:rPr lang="en-US" sz="1100" b="0" i="1">
                            <a:solidFill>
                              <a:schemeClr val="tx1"/>
                            </a:solidFill>
                            <a:latin typeface="Cambria Math" panose="02040503050406030204" pitchFamily="18" charset="0"/>
                          </a:rPr>
                        </m:ctrlPr>
                      </m:dPr>
                      <m:e>
                        <m:sSub>
                          <m:sSubPr>
                            <m:ctrlPr>
                              <a:rPr lang="en-US" sz="1100" b="0" i="1">
                                <a:solidFill>
                                  <a:schemeClr val="tx1"/>
                                </a:solidFill>
                                <a:latin typeface="Cambria Math" panose="02040503050406030204" pitchFamily="18" charset="0"/>
                              </a:rPr>
                            </m:ctrlPr>
                          </m:sSubPr>
                          <m:e>
                            <m:r>
                              <a:rPr lang="en-US" sz="1100" b="0" i="1">
                                <a:solidFill>
                                  <a:schemeClr val="tx1"/>
                                </a:solidFill>
                                <a:latin typeface="Cambria Math" panose="02040503050406030204" pitchFamily="18" charset="0"/>
                              </a:rPr>
                              <m:t>1</m:t>
                            </m:r>
                          </m:e>
                          <m:sub>
                            <m:r>
                              <a:rPr lang="en-US" sz="1100" b="0" i="1">
                                <a:solidFill>
                                  <a:schemeClr val="tx1"/>
                                </a:solidFill>
                                <a:latin typeface="Cambria Math" panose="02040503050406030204" pitchFamily="18" charset="0"/>
                              </a:rPr>
                              <m:t>𝑈</m:t>
                            </m:r>
                            <m:r>
                              <a:rPr lang="en-US" sz="1100" b="0" i="1">
                                <a:solidFill>
                                  <a:schemeClr val="tx1"/>
                                </a:solidFill>
                                <a:latin typeface="Cambria Math" panose="02040503050406030204" pitchFamily="18" charset="0"/>
                              </a:rPr>
                              <m:t>≤</m:t>
                            </m:r>
                            <m:r>
                              <a:rPr lang="en-US" sz="1100" b="0" i="1">
                                <a:solidFill>
                                  <a:schemeClr val="tx1"/>
                                </a:solidFill>
                                <a:latin typeface="Cambria Math" panose="02040503050406030204" pitchFamily="18" charset="0"/>
                              </a:rPr>
                              <m:t>𝑠</m:t>
                            </m:r>
                          </m:sub>
                        </m:sSub>
                        <m:r>
                          <a:rPr lang="en-US" sz="1100" b="0" i="1">
                            <a:solidFill>
                              <a:schemeClr val="tx1"/>
                            </a:solidFill>
                            <a:latin typeface="Cambria Math" panose="02040503050406030204" pitchFamily="18" charset="0"/>
                          </a:rPr>
                          <m:t> </m:t>
                        </m:r>
                      </m:e>
                    </m:d>
                  </m:oMath>
                </m:oMathPara>
              </a14:m>
              <a:endParaRPr lang="en-US" sz="1100">
                <a:solidFill>
                  <a:schemeClr val="tx1"/>
                </a:solidFill>
              </a:endParaRPr>
            </a:p>
          </xdr:txBody>
        </xdr:sp>
      </mc:Choice>
      <mc:Fallback xmlns="">
        <xdr:sp macro="" textlink="">
          <xdr:nvSpPr>
            <xdr:cNvPr id="10254" name="TextBox 10253">
              <a:extLst>
                <a:ext uri="{FF2B5EF4-FFF2-40B4-BE49-F238E27FC236}">
                  <a16:creationId xmlns:a16="http://schemas.microsoft.com/office/drawing/2014/main" id="{5827FB09-C378-A249-96C5-81F2354FDAF9}"/>
                </a:ext>
              </a:extLst>
            </xdr:cNvPr>
            <xdr:cNvSpPr txBox="1"/>
          </xdr:nvSpPr>
          <xdr:spPr>
            <a:xfrm>
              <a:off x="920750" y="39962665"/>
              <a:ext cx="1833002" cy="2867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solidFill>
                    <a:schemeClr val="tx1"/>
                  </a:solidFill>
                  <a:latin typeface="Cambria Math" panose="02040503050406030204" pitchFamily="18" charset="0"/>
                </a:rPr>
                <a:t>𝑔(𝑠)=𝐴(1_(𝑈&gt;𝑝)  )=𝐴(1_(𝑈≤𝑠)  )</a:t>
              </a:r>
              <a:endParaRPr lang="en-US" sz="1100">
                <a:solidFill>
                  <a:schemeClr val="tx1"/>
                </a:solidFill>
              </a:endParaRPr>
            </a:p>
          </xdr:txBody>
        </xdr:sp>
      </mc:Fallback>
    </mc:AlternateContent>
    <xdr:clientData/>
  </xdr:oneCellAnchor>
  <xdr:oneCellAnchor>
    <xdr:from>
      <xdr:col>1</xdr:col>
      <xdr:colOff>285751</xdr:colOff>
      <xdr:row>161</xdr:row>
      <xdr:rowOff>116418</xdr:rowOff>
    </xdr:from>
    <xdr:ext cx="2724079" cy="1356590"/>
    <mc:AlternateContent xmlns:mc="http://schemas.openxmlformats.org/markup-compatibility/2006" xmlns:a14="http://schemas.microsoft.com/office/drawing/2010/main">
      <mc:Choice Requires="a14">
        <xdr:sp macro="" textlink="">
          <xdr:nvSpPr>
            <xdr:cNvPr id="10258" name="TextBox 10257">
              <a:extLst>
                <a:ext uri="{FF2B5EF4-FFF2-40B4-BE49-F238E27FC236}">
                  <a16:creationId xmlns:a16="http://schemas.microsoft.com/office/drawing/2014/main" id="{4B1C2174-ECDA-A941-9D24-90B84DD5B717}"/>
                </a:ext>
              </a:extLst>
            </xdr:cNvPr>
            <xdr:cNvSpPr txBox="1"/>
          </xdr:nvSpPr>
          <xdr:spPr>
            <a:xfrm>
              <a:off x="1111251" y="35930418"/>
              <a:ext cx="2724079" cy="135659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lgn="l"/>
              <a14:m>
                <m:oMathPara xmlns:m="http://schemas.openxmlformats.org/officeDocument/2006/math">
                  <m:oMathParaPr>
                    <m:jc m:val="left"/>
                  </m:oMathParaPr>
                  <m:oMath xmlns:m="http://schemas.openxmlformats.org/officeDocument/2006/math">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𝐴</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r>
                              <a:rPr lang="en-US" sz="1100" b="0" i="1">
                                <a:latin typeface="Cambria Math" panose="02040503050406030204" pitchFamily="18" charset="0"/>
                              </a:rPr>
                              <m:t> </m:t>
                            </m:r>
                          </m:e>
                        </m:d>
                        <m:r>
                          <a:rPr lang="en-US" sz="1100" b="0" i="0">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e>
                    </m:d>
                    <m:r>
                      <a:rPr lang="en-US" sz="1100" b="0" i="1">
                        <a:latin typeface="Cambria Math" panose="02040503050406030204" pitchFamily="18" charset="0"/>
                      </a:rPr>
                      <m:t>+</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r>
                              <a:rPr lang="en-US" sz="1100" b="0" i="1">
                                <a:latin typeface="Cambria Math" panose="02040503050406030204" pitchFamily="18" charset="0"/>
                              </a:rPr>
                              <m:t> </m:t>
                            </m:r>
                          </m:e>
                        </m:d>
                        <m:r>
                          <a:rPr lang="en-US" sz="1100" b="0" i="0">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e>
                    </m:d>
                    <m:r>
                      <a:rPr lang="en-US" sz="1100" b="0" i="1">
                        <a:latin typeface="Cambria Math" panose="02040503050406030204" pitchFamily="18" charset="0"/>
                      </a:rPr>
                      <m:t>=0</m:t>
                    </m:r>
                  </m:oMath>
                </m:oMathPara>
              </a14:m>
              <a:endParaRPr lang="en-US" sz="1100" b="0"/>
            </a:p>
            <a:p>
              <a:pPr algn="l"/>
              <a:endParaRPr lang="en-US" sz="1100"/>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𝐴</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r>
                          <a:rPr lang="en-US" sz="1100" b="0" i="1">
                            <a:latin typeface="Cambria Math" panose="02040503050406030204" pitchFamily="18" charset="0"/>
                          </a:rPr>
                          <m:t> </m:t>
                        </m:r>
                      </m:e>
                    </m:d>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r>
                          <a:rPr lang="en-US" sz="1100" b="0" i="1">
                            <a:latin typeface="Cambria Math" panose="02040503050406030204" pitchFamily="18" charset="0"/>
                          </a:rPr>
                          <m:t> </m:t>
                        </m:r>
                      </m:e>
                    </m:d>
                    <m:r>
                      <a:rPr lang="en-US" sz="1100" b="0" i="1">
                        <a:latin typeface="Cambria Math" panose="02040503050406030204" pitchFamily="18" charset="0"/>
                      </a:rPr>
                      <m:t>−</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e>
                    </m:d>
                    <m:r>
                      <a:rPr lang="en-US" sz="1100" b="0" i="1">
                        <a:latin typeface="Cambria Math" panose="02040503050406030204" pitchFamily="18" charset="0"/>
                      </a:rPr>
                      <m:t>=0</m:t>
                    </m:r>
                  </m:oMath>
                </m:oMathPara>
              </a14:m>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𝐴</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r>
                          <a:rPr lang="en-US" sz="1100" b="0" i="1">
                            <a:latin typeface="Cambria Math" panose="02040503050406030204" pitchFamily="18" charset="0"/>
                          </a:rPr>
                          <m:t> </m:t>
                        </m:r>
                      </m:e>
                    </m:d>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r>
                          <a:rPr lang="en-US" sz="1100" b="0" i="1">
                            <a:latin typeface="Cambria Math" panose="02040503050406030204" pitchFamily="18" charset="0"/>
                          </a:rPr>
                          <m:t> </m:t>
                        </m:r>
                      </m:e>
                    </m:d>
                    <m:r>
                      <a:rPr lang="en-US" sz="1100" b="0" i="1">
                        <a:latin typeface="Cambria Math" panose="02040503050406030204" pitchFamily="18" charset="0"/>
                      </a:rPr>
                      <m:t>−1=0</m:t>
                    </m:r>
                  </m:oMath>
                </m:oMathPara>
              </a14:m>
              <a:endParaRPr lang="en-US" sz="1100" b="0"/>
            </a:p>
            <a:p>
              <a:pPr marL="0" marR="0" lvl="0" indent="0" defTabSz="914400" eaLnBrk="1" fontAlgn="auto" latinLnBrk="0" hangingPunct="1">
                <a:lnSpc>
                  <a:spcPct val="100000"/>
                </a:lnSpc>
                <a:spcBef>
                  <a:spcPts val="0"/>
                </a:spcBef>
                <a:spcAft>
                  <a:spcPts val="0"/>
                </a:spcAft>
                <a:buClrTx/>
                <a:buSzTx/>
                <a:buFontTx/>
                <a:buNone/>
                <a:tabLst/>
                <a:defRPr/>
              </a:pPr>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m:t>
                    </m:r>
                    <m:borderBox>
                      <m:borderBoxPr>
                        <m:ctrlPr>
                          <a:rPr lang="en-US" sz="1100" b="0" i="1">
                            <a:latin typeface="Cambria Math" panose="02040503050406030204" pitchFamily="18" charset="0"/>
                          </a:rPr>
                        </m:ctrlPr>
                      </m:borderBoxPr>
                      <m:e>
                        <m:r>
                          <a:rPr lang="en-US" sz="1100" b="0" i="1">
                            <a:latin typeface="Cambria Math" panose="02040503050406030204" pitchFamily="18" charset="0"/>
                          </a:rPr>
                          <m:t>𝐴</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sub>
                            </m:sSub>
                            <m:r>
                              <a:rPr lang="en-US" sz="1100" b="0" i="1">
                                <a:latin typeface="Cambria Math" panose="02040503050406030204" pitchFamily="18" charset="0"/>
                              </a:rPr>
                              <m:t> </m:t>
                            </m:r>
                          </m:e>
                        </m:d>
                        <m:r>
                          <a:rPr lang="en-US" sz="1100" b="0" i="1">
                            <a:latin typeface="Cambria Math" panose="02040503050406030204" pitchFamily="18" charset="0"/>
                          </a:rPr>
                          <m:t>=1−</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sub>
                            </m:sSub>
                            <m:r>
                              <a:rPr lang="en-US" sz="1100" b="0" i="1">
                                <a:latin typeface="Cambria Math" panose="02040503050406030204" pitchFamily="18" charset="0"/>
                              </a:rPr>
                              <m:t> </m:t>
                            </m:r>
                          </m:e>
                        </m:d>
                      </m:e>
                    </m:borderBox>
                  </m:oMath>
                </m:oMathPara>
              </a14:m>
              <a:endParaRPr lang="en-US" sz="1100" b="0"/>
            </a:p>
          </xdr:txBody>
        </xdr:sp>
      </mc:Choice>
      <mc:Fallback xmlns="">
        <xdr:sp macro="" textlink="">
          <xdr:nvSpPr>
            <xdr:cNvPr id="10258" name="TextBox 10257">
              <a:extLst>
                <a:ext uri="{FF2B5EF4-FFF2-40B4-BE49-F238E27FC236}">
                  <a16:creationId xmlns:a16="http://schemas.microsoft.com/office/drawing/2014/main" id="{4B1C2174-ECDA-A941-9D24-90B84DD5B717}"/>
                </a:ext>
              </a:extLst>
            </xdr:cNvPr>
            <xdr:cNvSpPr txBox="1"/>
          </xdr:nvSpPr>
          <xdr:spPr>
            <a:xfrm>
              <a:off x="1111251" y="35930418"/>
              <a:ext cx="2724079" cy="135659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lgn="l"/>
              <a:r>
                <a:rPr lang="en-US" sz="1100" b="0" i="0">
                  <a:latin typeface="Cambria Math" panose="02040503050406030204" pitchFamily="18" charset="0"/>
                </a:rPr>
                <a:t>[𝐴(1_(𝑋&gt;𝑥)  )−1_(𝑋&gt;𝑥) ]+[𝐵(1_(𝑋≤𝑥)  )−1_(𝑋≤𝑥) ]=0</a:t>
              </a:r>
              <a:endParaRPr lang="en-US" sz="1100" b="0"/>
            </a:p>
            <a:p>
              <a:pPr algn="l"/>
              <a:endParaRPr lang="en-US" sz="1100"/>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𝐴(1_(𝑋&gt;𝑥)  )+𝐵(1_(𝑋≤𝑥)  )−(1_(𝑋&gt;𝑥)+1_(𝑋≤𝑥) )=0</a:t>
              </a:r>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𝐴(1_(𝑋&gt;𝑥)  )+𝐵(1_(𝑋≤𝑥)  )−1=0</a:t>
              </a:r>
              <a:endParaRPr lang="en-US" sz="1100" b="0"/>
            </a:p>
            <a:p>
              <a:pPr marL="0" marR="0" lvl="0" indent="0" defTabSz="914400" eaLnBrk="1" fontAlgn="auto" latinLnBrk="0" hangingPunct="1">
                <a:lnSpc>
                  <a:spcPct val="100000"/>
                </a:lnSpc>
                <a:spcBef>
                  <a:spcPts val="0"/>
                </a:spcBef>
                <a:spcAft>
                  <a:spcPts val="0"/>
                </a:spcAft>
                <a:buClrTx/>
                <a:buSzTx/>
                <a:buFontTx/>
                <a:buNone/>
                <a:tabLst/>
                <a:defRPr/>
              </a:pPr>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→▭(𝐴(1_(𝑋&gt;𝑥)  )=1−𝐵(1_(𝑋≤𝑥)  ) )</a:t>
              </a:r>
              <a:endParaRPr lang="en-US" sz="1100" b="0"/>
            </a:p>
          </xdr:txBody>
        </xdr:sp>
      </mc:Fallback>
    </mc:AlternateContent>
    <xdr:clientData/>
  </xdr:oneCellAnchor>
  <xdr:oneCellAnchor>
    <xdr:from>
      <xdr:col>1</xdr:col>
      <xdr:colOff>370416</xdr:colOff>
      <xdr:row>172</xdr:row>
      <xdr:rowOff>31749</xdr:rowOff>
    </xdr:from>
    <xdr:ext cx="1366208" cy="1008418"/>
    <mc:AlternateContent xmlns:mc="http://schemas.openxmlformats.org/markup-compatibility/2006" xmlns:a14="http://schemas.microsoft.com/office/drawing/2010/main">
      <mc:Choice Requires="a14">
        <xdr:sp macro="" textlink="">
          <xdr:nvSpPr>
            <xdr:cNvPr id="10259" name="TextBox 10258">
              <a:extLst>
                <a:ext uri="{FF2B5EF4-FFF2-40B4-BE49-F238E27FC236}">
                  <a16:creationId xmlns:a16="http://schemas.microsoft.com/office/drawing/2014/main" id="{AABEC2AF-1EFD-E241-97AD-785E4C0E071A}"/>
                </a:ext>
              </a:extLst>
            </xdr:cNvPr>
            <xdr:cNvSpPr txBox="1"/>
          </xdr:nvSpPr>
          <xdr:spPr>
            <a:xfrm>
              <a:off x="1195916" y="40068499"/>
              <a:ext cx="1366208" cy="100841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lgn="l"/>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𝑃</m:t>
                    </m:r>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r>
                      <a:rPr lang="en-US" sz="1100" b="0" i="1">
                        <a:latin typeface="Cambria Math" panose="02040503050406030204" pitchFamily="18" charset="0"/>
                      </a:rPr>
                      <m:t>𝐴</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𝑎</m:t>
                            </m:r>
                          </m:sub>
                        </m:sSub>
                      </m:e>
                    </m:d>
                  </m:oMath>
                </m:oMathPara>
              </a14:m>
              <a:endParaRPr lang="en-US" sz="1100" b="0"/>
            </a:p>
            <a:p>
              <a:pPr algn="l"/>
              <a:endParaRPr lang="en-US" sz="1100"/>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𝑄</m:t>
                    </m:r>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𝑎</m:t>
                            </m:r>
                          </m:sub>
                        </m:sSub>
                        <m:r>
                          <a:rPr lang="en-US" sz="1100" b="0" i="1">
                            <a:latin typeface="Cambria Math" panose="02040503050406030204" pitchFamily="18" charset="0"/>
                          </a:rPr>
                          <m:t> </m:t>
                        </m:r>
                      </m:e>
                    </m:d>
                  </m:oMath>
                </m:oMathPara>
              </a14:m>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m:t>
                    </m:r>
                    <m:borderBox>
                      <m:borderBoxPr>
                        <m:ctrlPr>
                          <a:rPr lang="en-US" sz="1100" b="0" i="1">
                            <a:latin typeface="Cambria Math" panose="02040503050406030204" pitchFamily="18" charset="0"/>
                          </a:rPr>
                        </m:ctrlPr>
                      </m:borderBoxPr>
                      <m:e>
                        <m:r>
                          <a:rPr lang="en-US" sz="1100" b="0" i="1">
                            <a:latin typeface="Cambria Math" panose="02040503050406030204" pitchFamily="18" charset="0"/>
                          </a:rPr>
                          <m:t>𝑃</m:t>
                        </m:r>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=1−</m:t>
                        </m:r>
                        <m:r>
                          <a:rPr lang="en-US" sz="1100" b="0" i="1">
                            <a:latin typeface="Cambria Math" panose="02040503050406030204" pitchFamily="18" charset="0"/>
                          </a:rPr>
                          <m:t>𝑄</m:t>
                        </m:r>
                        <m:d>
                          <m:dPr>
                            <m:ctrlPr>
                              <a:rPr lang="en-US" sz="1100" b="0" i="1">
                                <a:latin typeface="Cambria Math" panose="02040503050406030204" pitchFamily="18" charset="0"/>
                              </a:rPr>
                            </m:ctrlPr>
                          </m:dPr>
                          <m:e>
                            <m:r>
                              <a:rPr lang="en-US" sz="1100" b="0" i="1">
                                <a:latin typeface="Cambria Math" panose="02040503050406030204" pitchFamily="18" charset="0"/>
                              </a:rPr>
                              <m:t>𝑎</m:t>
                            </m:r>
                          </m:e>
                        </m:d>
                      </m:e>
                    </m:borderBox>
                  </m:oMath>
                </m:oMathPara>
              </a14:m>
              <a:endParaRPr lang="en-US" sz="1100" b="0"/>
            </a:p>
          </xdr:txBody>
        </xdr:sp>
      </mc:Choice>
      <mc:Fallback xmlns="">
        <xdr:sp macro="" textlink="">
          <xdr:nvSpPr>
            <xdr:cNvPr id="10259" name="TextBox 10258">
              <a:extLst>
                <a:ext uri="{FF2B5EF4-FFF2-40B4-BE49-F238E27FC236}">
                  <a16:creationId xmlns:a16="http://schemas.microsoft.com/office/drawing/2014/main" id="{AABEC2AF-1EFD-E241-97AD-785E4C0E071A}"/>
                </a:ext>
              </a:extLst>
            </xdr:cNvPr>
            <xdr:cNvSpPr txBox="1"/>
          </xdr:nvSpPr>
          <xdr:spPr>
            <a:xfrm>
              <a:off x="1195916" y="40068499"/>
              <a:ext cx="1366208" cy="100841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lgn="l"/>
              <a:r>
                <a:rPr lang="en-US" sz="1100" b="0" i="0">
                  <a:latin typeface="Cambria Math" panose="02040503050406030204" pitchFamily="18" charset="0"/>
                </a:rPr>
                <a:t>𝑃(𝑎)=𝐴(1_(𝑋&gt;𝑎) )</a:t>
              </a:r>
              <a:endParaRPr lang="en-US" sz="1100" b="0"/>
            </a:p>
            <a:p>
              <a:pPr algn="l"/>
              <a:endParaRPr lang="en-US" sz="1100"/>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𝑄(𝑎)=𝐵(1_(𝑋≤𝑎)  )</a:t>
              </a:r>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b="0"/>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→▭(𝑃(𝑎)=1−𝑄(𝑎) )</a:t>
              </a:r>
              <a:endParaRPr lang="en-US" sz="1100" b="0"/>
            </a:p>
          </xdr:txBody>
        </xdr:sp>
      </mc:Fallback>
    </mc:AlternateContent>
    <xdr:clientData/>
  </xdr:oneCellAnchor>
  <xdr:oneCellAnchor>
    <xdr:from>
      <xdr:col>1</xdr:col>
      <xdr:colOff>152400</xdr:colOff>
      <xdr:row>186</xdr:row>
      <xdr:rowOff>46565</xdr:rowOff>
    </xdr:from>
    <xdr:ext cx="1131656" cy="286745"/>
    <mc:AlternateContent xmlns:mc="http://schemas.openxmlformats.org/markup-compatibility/2006" xmlns:a14="http://schemas.microsoft.com/office/drawing/2010/main">
      <mc:Choice Requires="a14">
        <xdr:sp macro="" textlink="">
          <xdr:nvSpPr>
            <xdr:cNvPr id="10260" name="TextBox 10259">
              <a:extLst>
                <a:ext uri="{FF2B5EF4-FFF2-40B4-BE49-F238E27FC236}">
                  <a16:creationId xmlns:a16="http://schemas.microsoft.com/office/drawing/2014/main" id="{E0F80724-B0F6-454A-AAAB-A87D499D8FBB}"/>
                </a:ext>
              </a:extLst>
            </xdr:cNvPr>
            <xdr:cNvSpPr txBox="1"/>
          </xdr:nvSpPr>
          <xdr:spPr>
            <a:xfrm>
              <a:off x="977900" y="40728898"/>
              <a:ext cx="1131656" cy="2867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𝑈</m:t>
                            </m:r>
                            <m:r>
                              <a:rPr lang="en-US" sz="1100" b="0" i="1">
                                <a:latin typeface="Cambria Math" panose="02040503050406030204" pitchFamily="18" charset="0"/>
                              </a:rPr>
                              <m:t>≤</m:t>
                            </m:r>
                            <m:r>
                              <a:rPr lang="en-US" sz="1100" b="0" i="1">
                                <a:latin typeface="Cambria Math" panose="02040503050406030204" pitchFamily="18" charset="0"/>
                              </a:rPr>
                              <m:t>𝑝</m:t>
                            </m:r>
                          </m:sub>
                        </m:sSub>
                        <m:r>
                          <a:rPr lang="en-US" sz="1100" b="0" i="1">
                            <a:latin typeface="Cambria Math" panose="02040503050406030204" pitchFamily="18" charset="0"/>
                          </a:rPr>
                          <m:t> </m:t>
                        </m:r>
                      </m:e>
                    </m:d>
                  </m:oMath>
                </m:oMathPara>
              </a14:m>
              <a:endParaRPr lang="en-US" sz="1100"/>
            </a:p>
          </xdr:txBody>
        </xdr:sp>
      </mc:Choice>
      <mc:Fallback xmlns="">
        <xdr:sp macro="" textlink="">
          <xdr:nvSpPr>
            <xdr:cNvPr id="10260" name="TextBox 10259">
              <a:extLst>
                <a:ext uri="{FF2B5EF4-FFF2-40B4-BE49-F238E27FC236}">
                  <a16:creationId xmlns:a16="http://schemas.microsoft.com/office/drawing/2014/main" id="{E0F80724-B0F6-454A-AAAB-A87D499D8FBB}"/>
                </a:ext>
              </a:extLst>
            </xdr:cNvPr>
            <xdr:cNvSpPr txBox="1"/>
          </xdr:nvSpPr>
          <xdr:spPr>
            <a:xfrm>
              <a:off x="977900" y="40728898"/>
              <a:ext cx="1131656" cy="2867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ℎ(𝑝)=𝐵(1_(𝑈≤𝑝)  )</a:t>
              </a:r>
              <a:endParaRPr lang="en-US" sz="1100"/>
            </a:p>
          </xdr:txBody>
        </xdr:sp>
      </mc:Fallback>
    </mc:AlternateContent>
    <xdr:clientData/>
  </xdr:oneCellAnchor>
  <xdr:oneCellAnchor>
    <xdr:from>
      <xdr:col>1</xdr:col>
      <xdr:colOff>433916</xdr:colOff>
      <xdr:row>192</xdr:row>
      <xdr:rowOff>116415</xdr:rowOff>
    </xdr:from>
    <xdr:ext cx="3566584" cy="595163"/>
    <mc:AlternateContent xmlns:mc="http://schemas.openxmlformats.org/markup-compatibility/2006" xmlns:a14="http://schemas.microsoft.com/office/drawing/2010/main">
      <mc:Choice Requires="a14">
        <xdr:sp macro="" textlink="">
          <xdr:nvSpPr>
            <xdr:cNvPr id="10261" name="TextBox 10260">
              <a:extLst>
                <a:ext uri="{FF2B5EF4-FFF2-40B4-BE49-F238E27FC236}">
                  <a16:creationId xmlns:a16="http://schemas.microsoft.com/office/drawing/2014/main" id="{A71E75FF-528C-8B43-89F3-ED5247F7EF5B}"/>
                </a:ext>
              </a:extLst>
            </xdr:cNvPr>
            <xdr:cNvSpPr txBox="1"/>
          </xdr:nvSpPr>
          <xdr:spPr>
            <a:xfrm>
              <a:off x="1259416" y="39084248"/>
              <a:ext cx="3566584" cy="59516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45720" tIns="45720" rIns="45720" bIns="45720" rtlCol="0" anchor="t">
              <a:spAutoFit/>
            </a:bodyPr>
            <a:lstStyle/>
            <a:p>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𝑝</m:t>
                    </m:r>
                    <m:r>
                      <a:rPr lang="en-US" sz="1100" b="0" i="1">
                        <a:latin typeface="Cambria Math" panose="02040503050406030204" pitchFamily="18" charset="0"/>
                      </a:rPr>
                      <m:t>=</m:t>
                    </m:r>
                    <m:func>
                      <m:funcPr>
                        <m:ctrlPr>
                          <a:rPr lang="en-US" sz="1100" b="0" i="1">
                            <a:latin typeface="Cambria Math" panose="02040503050406030204" pitchFamily="18" charset="0"/>
                          </a:rPr>
                        </m:ctrlPr>
                      </m:funcPr>
                      <m:fName>
                        <m:r>
                          <m:rPr>
                            <m:sty m:val="p"/>
                          </m:rPr>
                          <a:rPr lang="en-US" sz="1100" b="0" i="0">
                            <a:latin typeface="Cambria Math" panose="02040503050406030204" pitchFamily="18" charset="0"/>
                          </a:rPr>
                          <m:t>Pr</m:t>
                        </m:r>
                      </m:fName>
                      <m:e>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𝑥</m:t>
                            </m:r>
                          </m:e>
                        </m:d>
                      </m:e>
                    </m:func>
                    <m:r>
                      <a:rPr lang="en-US" sz="1100" b="0" i="1">
                        <a:latin typeface="Cambria Math" panose="02040503050406030204" pitchFamily="18" charset="0"/>
                      </a:rPr>
                      <m:t>=</m:t>
                    </m:r>
                    <m:r>
                      <a:rPr lang="en-US" sz="1100" b="0" i="1">
                        <a:latin typeface="Cambria Math" panose="02040503050406030204" pitchFamily="18" charset="0"/>
                      </a:rPr>
                      <m:t>𝑃𝑟𝑜𝑏𝑎𝑏𝑖𝑙𝑖𝑡𝑦</m:t>
                    </m:r>
                    <m:r>
                      <a:rPr lang="en-US" sz="1100" b="0" i="1">
                        <a:latin typeface="Cambria Math" panose="02040503050406030204" pitchFamily="18" charset="0"/>
                      </a:rPr>
                      <m:t> </m:t>
                    </m:r>
                    <m:r>
                      <a:rPr lang="en-US" sz="1100" b="0" i="1">
                        <a:latin typeface="Cambria Math" panose="02040503050406030204" pitchFamily="18" charset="0"/>
                      </a:rPr>
                      <m:t>𝑡h𝑒</m:t>
                    </m:r>
                    <m:r>
                      <a:rPr lang="en-US" sz="1100" b="0" i="1">
                        <a:latin typeface="Cambria Math" panose="02040503050406030204" pitchFamily="18" charset="0"/>
                      </a:rPr>
                      <m:t> </m:t>
                    </m:r>
                    <m:r>
                      <a:rPr lang="en-US" sz="1100" b="0" i="1">
                        <a:latin typeface="Cambria Math" panose="02040503050406030204" pitchFamily="18" charset="0"/>
                      </a:rPr>
                      <m:t>𝑙𝑎𝑦𝑒𝑟</m:t>
                    </m:r>
                    <m:r>
                      <a:rPr lang="en-US" sz="1100" b="0" i="1">
                        <a:latin typeface="Cambria Math" panose="02040503050406030204" pitchFamily="18" charset="0"/>
                      </a:rPr>
                      <m:t> </m:t>
                    </m:r>
                    <m:r>
                      <a:rPr lang="en-US" sz="1100" b="0" i="1">
                        <a:latin typeface="Cambria Math" panose="02040503050406030204" pitchFamily="18" charset="0"/>
                      </a:rPr>
                      <m:t>𝑖𝑠</m:t>
                    </m:r>
                    <m:r>
                      <a:rPr lang="en-US" sz="1100" b="0" i="1">
                        <a:latin typeface="Cambria Math" panose="02040503050406030204" pitchFamily="18" charset="0"/>
                      </a:rPr>
                      <m:t> </m:t>
                    </m:r>
                    <m:r>
                      <a:rPr lang="en-US" sz="1100" b="0" i="1">
                        <a:latin typeface="Cambria Math" panose="02040503050406030204" pitchFamily="18" charset="0"/>
                      </a:rPr>
                      <m:t>𝑁𝑂𝑇</m:t>
                    </m:r>
                    <m:r>
                      <a:rPr lang="en-US" sz="1100" b="0" i="1">
                        <a:latin typeface="Cambria Math" panose="02040503050406030204" pitchFamily="18" charset="0"/>
                      </a:rPr>
                      <m:t> </m:t>
                    </m:r>
                    <m:r>
                      <a:rPr lang="en-US" sz="1100" b="0" i="1">
                        <a:latin typeface="Cambria Math" panose="02040503050406030204" pitchFamily="18" charset="0"/>
                      </a:rPr>
                      <m:t>𝑏𝑟𝑒𝑎𝑐h𝑒𝑑</m:t>
                    </m:r>
                  </m:oMath>
                </m:oMathPara>
              </a14:m>
              <a:endParaRPr lang="en-US" sz="1100" b="0" i="1">
                <a:latin typeface="Cambria Math" panose="02040503050406030204" pitchFamily="18" charset="0"/>
              </a:endParaRPr>
            </a:p>
            <a:p>
              <a:endParaRPr lang="en-US" sz="1100" b="0" i="1">
                <a:latin typeface="Cambria Math" panose="02040503050406030204" pitchFamily="18" charset="0"/>
              </a:endParaRPr>
            </a:p>
            <a:p>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𝑠</m:t>
                    </m:r>
                    <m:r>
                      <a:rPr lang="en-US" sz="1100" b="0" i="1">
                        <a:latin typeface="Cambria Math" panose="02040503050406030204" pitchFamily="18" charset="0"/>
                      </a:rPr>
                      <m:t>=</m:t>
                    </m:r>
                    <m:func>
                      <m:funcPr>
                        <m:ctrlPr>
                          <a:rPr lang="en-US" sz="1100" b="0" i="1">
                            <a:latin typeface="Cambria Math" panose="02040503050406030204" pitchFamily="18" charset="0"/>
                          </a:rPr>
                        </m:ctrlPr>
                      </m:funcPr>
                      <m:fName>
                        <m:r>
                          <m:rPr>
                            <m:sty m:val="p"/>
                          </m:rPr>
                          <a:rPr lang="en-US" sz="1100" b="0" i="0">
                            <a:latin typeface="Cambria Math" panose="02040503050406030204" pitchFamily="18" charset="0"/>
                          </a:rPr>
                          <m:t>Pr</m:t>
                        </m:r>
                      </m:fName>
                      <m:e>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𝑥</m:t>
                            </m:r>
                          </m:e>
                        </m:d>
                      </m:e>
                    </m:func>
                    <m:r>
                      <a:rPr lang="en-US" sz="1100" b="0" i="1">
                        <a:latin typeface="Cambria Math" panose="02040503050406030204" pitchFamily="18" charset="0"/>
                      </a:rPr>
                      <m:t>=</m:t>
                    </m:r>
                    <m:r>
                      <a:rPr lang="en-US" sz="1100" b="0" i="1">
                        <a:latin typeface="Cambria Math" panose="02040503050406030204" pitchFamily="18" charset="0"/>
                      </a:rPr>
                      <m:t>𝑃𝑟𝑜𝑏𝑎𝑏𝑖𝑙𝑖𝑡𝑦</m:t>
                    </m:r>
                    <m:r>
                      <a:rPr lang="en-US" sz="1100" b="0" i="1">
                        <a:latin typeface="Cambria Math" panose="02040503050406030204" pitchFamily="18" charset="0"/>
                      </a:rPr>
                      <m:t> </m:t>
                    </m:r>
                    <m:r>
                      <a:rPr lang="en-US" sz="1100" b="0" i="1">
                        <a:latin typeface="Cambria Math" panose="02040503050406030204" pitchFamily="18" charset="0"/>
                      </a:rPr>
                      <m:t>𝑡h𝑒</m:t>
                    </m:r>
                    <m:r>
                      <a:rPr lang="en-US" sz="1100" b="0" i="1">
                        <a:latin typeface="Cambria Math" panose="02040503050406030204" pitchFamily="18" charset="0"/>
                      </a:rPr>
                      <m:t> </m:t>
                    </m:r>
                    <m:r>
                      <a:rPr lang="en-US" sz="1100" b="0" i="1">
                        <a:latin typeface="Cambria Math" panose="02040503050406030204" pitchFamily="18" charset="0"/>
                      </a:rPr>
                      <m:t>𝑙𝑎𝑦𝑒𝑟</m:t>
                    </m:r>
                    <m:r>
                      <a:rPr lang="en-US" sz="1100" b="0" i="1">
                        <a:latin typeface="Cambria Math" panose="02040503050406030204" pitchFamily="18" charset="0"/>
                      </a:rPr>
                      <m:t> </m:t>
                    </m:r>
                    <m:r>
                      <a:rPr lang="en-US" sz="1100" b="0" i="1">
                        <a:latin typeface="Cambria Math" panose="02040503050406030204" pitchFamily="18" charset="0"/>
                      </a:rPr>
                      <m:t>𝐼𝑆</m:t>
                    </m:r>
                    <m:r>
                      <a:rPr lang="en-US" sz="1100" b="0" i="1">
                        <a:latin typeface="Cambria Math" panose="02040503050406030204" pitchFamily="18" charset="0"/>
                      </a:rPr>
                      <m:t> </m:t>
                    </m:r>
                    <m:r>
                      <a:rPr lang="en-US" sz="1100" b="0" i="1">
                        <a:latin typeface="Cambria Math" panose="02040503050406030204" pitchFamily="18" charset="0"/>
                      </a:rPr>
                      <m:t>𝑏𝑟𝑒𝑎𝑐h𝑒𝑑</m:t>
                    </m:r>
                    <m:r>
                      <a:rPr lang="en-US" sz="1100" b="0" i="1">
                        <a:latin typeface="Cambria Math" panose="02040503050406030204" pitchFamily="18" charset="0"/>
                      </a:rPr>
                      <m:t>  </m:t>
                    </m:r>
                  </m:oMath>
                </m:oMathPara>
              </a14:m>
              <a:endParaRPr lang="en-US" sz="1100"/>
            </a:p>
          </xdr:txBody>
        </xdr:sp>
      </mc:Choice>
      <mc:Fallback xmlns="">
        <xdr:sp macro="" textlink="">
          <xdr:nvSpPr>
            <xdr:cNvPr id="10261" name="TextBox 10260">
              <a:extLst>
                <a:ext uri="{FF2B5EF4-FFF2-40B4-BE49-F238E27FC236}">
                  <a16:creationId xmlns:a16="http://schemas.microsoft.com/office/drawing/2014/main" id="{A71E75FF-528C-8B43-89F3-ED5247F7EF5B}"/>
                </a:ext>
              </a:extLst>
            </xdr:cNvPr>
            <xdr:cNvSpPr txBox="1"/>
          </xdr:nvSpPr>
          <xdr:spPr>
            <a:xfrm>
              <a:off x="1259416" y="39084248"/>
              <a:ext cx="3566584" cy="59516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45720" tIns="45720" rIns="45720" bIns="45720" rtlCol="0" anchor="t">
              <a:spAutoFit/>
            </a:bodyPr>
            <a:lstStyle/>
            <a:p>
              <a:pPr/>
              <a:r>
                <a:rPr lang="en-US" sz="1100" b="0" i="0">
                  <a:latin typeface="Cambria Math" panose="02040503050406030204" pitchFamily="18" charset="0"/>
                </a:rPr>
                <a:t>𝑝=Pr⁡(𝑋≤𝑥)=𝑃𝑟𝑜𝑏𝑎𝑏𝑖𝑙𝑖𝑡𝑦 𝑡ℎ𝑒 𝑙𝑎𝑦𝑒𝑟 𝑖𝑠 𝑁𝑂𝑇 𝑏𝑟𝑒𝑎𝑐ℎ𝑒𝑑</a:t>
              </a:r>
              <a:endParaRPr lang="en-US" sz="1100" b="0" i="1">
                <a:latin typeface="Cambria Math" panose="02040503050406030204" pitchFamily="18" charset="0"/>
              </a:endParaRPr>
            </a:p>
            <a:p>
              <a:pPr/>
              <a:endParaRPr lang="en-US" sz="1100" b="0" i="1">
                <a:latin typeface="Cambria Math" panose="02040503050406030204" pitchFamily="18" charset="0"/>
              </a:endParaRPr>
            </a:p>
            <a:p>
              <a:pPr/>
              <a:r>
                <a:rPr lang="en-US" sz="1100" b="0" i="0">
                  <a:latin typeface="Cambria Math" panose="02040503050406030204" pitchFamily="18" charset="0"/>
                </a:rPr>
                <a:t>𝑠=Pr⁡(𝑋&gt;𝑥)=𝑃𝑟𝑜𝑏𝑎𝑏𝑖𝑙𝑖𝑡𝑦 𝑡ℎ𝑒 𝑙𝑎𝑦𝑒𝑟 𝐼𝑆 𝑏𝑟𝑒𝑎𝑐ℎ𝑒𝑑  </a:t>
              </a:r>
              <a:endParaRPr lang="en-US" sz="1100"/>
            </a:p>
          </xdr:txBody>
        </xdr:sp>
      </mc:Fallback>
    </mc:AlternateContent>
    <xdr:clientData/>
  </xdr:oneCellAnchor>
  <xdr:oneCellAnchor>
    <xdr:from>
      <xdr:col>1</xdr:col>
      <xdr:colOff>391583</xdr:colOff>
      <xdr:row>196</xdr:row>
      <xdr:rowOff>127000</xdr:rowOff>
    </xdr:from>
    <xdr:ext cx="1386417" cy="919162"/>
    <mc:AlternateContent xmlns:mc="http://schemas.openxmlformats.org/markup-compatibility/2006" xmlns:a14="http://schemas.microsoft.com/office/drawing/2010/main">
      <mc:Choice Requires="a14">
        <xdr:sp macro="" textlink="">
          <xdr:nvSpPr>
            <xdr:cNvPr id="10263" name="TextBox 10262">
              <a:extLst>
                <a:ext uri="{FF2B5EF4-FFF2-40B4-BE49-F238E27FC236}">
                  <a16:creationId xmlns:a16="http://schemas.microsoft.com/office/drawing/2014/main" id="{5B6FC004-8B96-0B49-8825-B61A199E91E5}"/>
                </a:ext>
              </a:extLst>
            </xdr:cNvPr>
            <xdr:cNvSpPr txBox="1"/>
          </xdr:nvSpPr>
          <xdr:spPr>
            <a:xfrm>
              <a:off x="1217083" y="44629917"/>
              <a:ext cx="1386417" cy="91916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45720" tIns="45720" rIns="45720" bIns="45720" rtlCol="0" anchor="t">
              <a:spAutoFit/>
            </a:bodyPr>
            <a:lstStyle/>
            <a:p>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𝑝</m:t>
                        </m:r>
                      </m:e>
                    </m:d>
                    <m:r>
                      <a:rPr lang="en-US" sz="1100" b="0" i="1">
                        <a:latin typeface="Cambria Math" panose="02040503050406030204" pitchFamily="18" charset="0"/>
                      </a:rPr>
                      <m:t>=1−</m:t>
                    </m:r>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oMath>
                </m:oMathPara>
              </a14:m>
              <a:endParaRPr lang="en-US" sz="1100" b="0" i="1">
                <a:latin typeface="Cambria Math" panose="02040503050406030204" pitchFamily="18" charset="0"/>
              </a:endParaRPr>
            </a:p>
            <a:p>
              <a:endParaRPr lang="en-US" sz="1100" b="0" i="1">
                <a:latin typeface="Cambria Math" panose="02040503050406030204" pitchFamily="18" charset="0"/>
              </a:endParaRPr>
            </a:p>
            <a:p>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=1−</m:t>
                    </m:r>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𝑠</m:t>
                        </m:r>
                      </m:e>
                    </m:d>
                  </m:oMath>
                </m:oMathPara>
              </a14:m>
              <a:endParaRPr lang="en-US" sz="1100" b="0" i="1">
                <a:latin typeface="Cambria Math" panose="02040503050406030204" pitchFamily="18" charset="0"/>
              </a:endParaRPr>
            </a:p>
            <a:p>
              <a:endParaRPr lang="en-US" sz="1100" b="0" i="1">
                <a:latin typeface="Cambria Math" panose="020405030504060302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m:t>
                    </m:r>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=1−</m:t>
                    </m:r>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oMath>
                </m:oMathPara>
              </a14:m>
              <a:endParaRPr lang="en-US" sz="1100" b="0" i="1">
                <a:latin typeface="Cambria Math" panose="02040503050406030204" pitchFamily="18" charset="0"/>
              </a:endParaRPr>
            </a:p>
          </xdr:txBody>
        </xdr:sp>
      </mc:Choice>
      <mc:Fallback xmlns="">
        <xdr:sp macro="" textlink="">
          <xdr:nvSpPr>
            <xdr:cNvPr id="10263" name="TextBox 10262">
              <a:extLst>
                <a:ext uri="{FF2B5EF4-FFF2-40B4-BE49-F238E27FC236}">
                  <a16:creationId xmlns:a16="http://schemas.microsoft.com/office/drawing/2014/main" id="{5B6FC004-8B96-0B49-8825-B61A199E91E5}"/>
                </a:ext>
              </a:extLst>
            </xdr:cNvPr>
            <xdr:cNvSpPr txBox="1"/>
          </xdr:nvSpPr>
          <xdr:spPr>
            <a:xfrm>
              <a:off x="1217083" y="44629917"/>
              <a:ext cx="1386417" cy="91916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45720" tIns="45720" rIns="45720" bIns="45720" rtlCol="0" anchor="t">
              <a:spAutoFit/>
            </a:bodyPr>
            <a:lstStyle/>
            <a:p>
              <a:pPr/>
              <a:r>
                <a:rPr lang="en-US" sz="1100" b="0" i="0">
                  <a:latin typeface="Cambria Math" panose="02040503050406030204" pitchFamily="18" charset="0"/>
                </a:rPr>
                <a:t>𝑔(1−𝑝)=1−ℎ(𝑝)</a:t>
              </a:r>
              <a:endParaRPr lang="en-US" sz="1100" b="0" i="1">
                <a:latin typeface="Cambria Math" panose="02040503050406030204" pitchFamily="18" charset="0"/>
              </a:endParaRPr>
            </a:p>
            <a:p>
              <a:pPr/>
              <a:endParaRPr lang="en-US" sz="1100" b="0" i="1">
                <a:latin typeface="Cambria Math" panose="02040503050406030204" pitchFamily="18" charset="0"/>
              </a:endParaRPr>
            </a:p>
            <a:p>
              <a:pPr/>
              <a:r>
                <a:rPr lang="en-US" sz="1100" b="0" i="0">
                  <a:latin typeface="Cambria Math" panose="02040503050406030204" pitchFamily="18" charset="0"/>
                </a:rPr>
                <a:t>𝑔(𝑠)=1−ℎ(1−𝑠)</a:t>
              </a:r>
              <a:endParaRPr lang="en-US" sz="1100" b="0" i="1">
                <a:latin typeface="Cambria Math" panose="02040503050406030204" pitchFamily="18" charset="0"/>
              </a:endParaRPr>
            </a:p>
            <a:p>
              <a:pPr/>
              <a:endParaRPr lang="en-US" sz="1100" b="0" i="1">
                <a:latin typeface="Cambria Math" panose="020405030504060302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→𝑔(𝑠)=1−ℎ(𝑝)</a:t>
              </a:r>
              <a:endParaRPr lang="en-US" sz="1100" b="0" i="1">
                <a:latin typeface="Cambria Math" panose="02040503050406030204" pitchFamily="18" charset="0"/>
              </a:endParaRPr>
            </a:p>
          </xdr:txBody>
        </xdr:sp>
      </mc:Fallback>
    </mc:AlternateContent>
    <xdr:clientData/>
  </xdr:oneCellAnchor>
  <xdr:oneCellAnchor>
    <xdr:from>
      <xdr:col>4</xdr:col>
      <xdr:colOff>730250</xdr:colOff>
      <xdr:row>83</xdr:row>
      <xdr:rowOff>127001</xdr:rowOff>
    </xdr:from>
    <xdr:ext cx="2641108" cy="264431"/>
    <mc:AlternateContent xmlns:mc="http://schemas.openxmlformats.org/markup-compatibility/2006" xmlns:a14="http://schemas.microsoft.com/office/drawing/2010/main">
      <mc:Choice Requires="a14">
        <xdr:sp macro="" textlink="">
          <xdr:nvSpPr>
            <xdr:cNvPr id="10264" name="TextBox 10263">
              <a:extLst>
                <a:ext uri="{FF2B5EF4-FFF2-40B4-BE49-F238E27FC236}">
                  <a16:creationId xmlns:a16="http://schemas.microsoft.com/office/drawing/2014/main" id="{DEACC705-A190-914B-9260-D1A33227C313}"/>
                </a:ext>
              </a:extLst>
            </xdr:cNvPr>
            <xdr:cNvSpPr txBox="1"/>
          </xdr:nvSpPr>
          <xdr:spPr>
            <a:xfrm>
              <a:off x="4032250" y="17208501"/>
              <a:ext cx="2641108"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𝑈</m:t>
                            </m:r>
                            <m:r>
                              <a:rPr lang="en-US" sz="1100" b="0" i="1">
                                <a:latin typeface="Cambria Math" panose="02040503050406030204" pitchFamily="18" charset="0"/>
                              </a:rPr>
                              <m:t>&gt;0.95</m:t>
                            </m:r>
                          </m:sub>
                        </m:sSub>
                        <m:r>
                          <a:rPr lang="en-US" sz="1100" b="0" i="1">
                            <a:latin typeface="Cambria Math" panose="02040503050406030204" pitchFamily="18" charset="0"/>
                          </a:rPr>
                          <m:t> </m:t>
                        </m:r>
                      </m:e>
                    </m:d>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𝑈</m:t>
                            </m:r>
                            <m:r>
                              <a:rPr lang="en-US" sz="1100" b="0" i="1">
                                <a:latin typeface="Cambria Math" panose="02040503050406030204" pitchFamily="18" charset="0"/>
                              </a:rPr>
                              <m:t>≤1−0.95</m:t>
                            </m:r>
                          </m:sub>
                        </m:sSub>
                        <m:r>
                          <a:rPr lang="en-US" sz="1100" b="0" i="1">
                            <a:latin typeface="Cambria Math" panose="02040503050406030204" pitchFamily="18" charset="0"/>
                          </a:rPr>
                          <m:t> </m:t>
                        </m:r>
                      </m:e>
                    </m:d>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𝑈</m:t>
                            </m:r>
                            <m:r>
                              <a:rPr lang="en-US" sz="1100" b="0" i="1">
                                <a:latin typeface="Cambria Math" panose="02040503050406030204" pitchFamily="18" charset="0"/>
                              </a:rPr>
                              <m:t>≤0.05</m:t>
                            </m:r>
                          </m:sub>
                        </m:sSub>
                        <m:r>
                          <a:rPr lang="en-US" sz="1100" b="0" i="1">
                            <a:latin typeface="Cambria Math" panose="02040503050406030204" pitchFamily="18" charset="0"/>
                          </a:rPr>
                          <m:t> </m:t>
                        </m:r>
                      </m:e>
                    </m:d>
                  </m:oMath>
                </m:oMathPara>
              </a14:m>
              <a:endParaRPr lang="en-US" sz="1100"/>
            </a:p>
          </xdr:txBody>
        </xdr:sp>
      </mc:Choice>
      <mc:Fallback xmlns="">
        <xdr:sp macro="" textlink="">
          <xdr:nvSpPr>
            <xdr:cNvPr id="10264" name="TextBox 10263">
              <a:extLst>
                <a:ext uri="{FF2B5EF4-FFF2-40B4-BE49-F238E27FC236}">
                  <a16:creationId xmlns:a16="http://schemas.microsoft.com/office/drawing/2014/main" id="{DEACC705-A190-914B-9260-D1A33227C313}"/>
                </a:ext>
              </a:extLst>
            </xdr:cNvPr>
            <xdr:cNvSpPr txBox="1"/>
          </xdr:nvSpPr>
          <xdr:spPr>
            <a:xfrm>
              <a:off x="4032250" y="17208501"/>
              <a:ext cx="2641108"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𝐵(1_(𝑈&gt;0.95)  )=𝐵(1_(𝑈≤1−0.95)  )=𝐵(1_(𝑈≤0.05)  )</a:t>
              </a:r>
              <a:endParaRPr lang="en-US" sz="1100"/>
            </a:p>
          </xdr:txBody>
        </xdr:sp>
      </mc:Fallback>
    </mc:AlternateContent>
    <xdr:clientData/>
  </xdr:oneCellAnchor>
  <xdr:oneCellAnchor>
    <xdr:from>
      <xdr:col>1</xdr:col>
      <xdr:colOff>264584</xdr:colOff>
      <xdr:row>65</xdr:row>
      <xdr:rowOff>201083</xdr:rowOff>
    </xdr:from>
    <xdr:ext cx="1131656" cy="286745"/>
    <mc:AlternateContent xmlns:mc="http://schemas.openxmlformats.org/markup-compatibility/2006" xmlns:a14="http://schemas.microsoft.com/office/drawing/2010/main">
      <mc:Choice Requires="a14">
        <xdr:sp macro="" textlink="">
          <xdr:nvSpPr>
            <xdr:cNvPr id="10266" name="TextBox 10265">
              <a:extLst>
                <a:ext uri="{FF2B5EF4-FFF2-40B4-BE49-F238E27FC236}">
                  <a16:creationId xmlns:a16="http://schemas.microsoft.com/office/drawing/2014/main" id="{C4BB2EB3-0FFA-1447-98F7-2D9FA466C85E}"/>
                </a:ext>
              </a:extLst>
            </xdr:cNvPr>
            <xdr:cNvSpPr txBox="1"/>
          </xdr:nvSpPr>
          <xdr:spPr>
            <a:xfrm>
              <a:off x="1090084" y="13768916"/>
              <a:ext cx="1131656" cy="2867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𝑈</m:t>
                            </m:r>
                            <m:r>
                              <a:rPr lang="en-US" sz="1100" b="0" i="1">
                                <a:latin typeface="Cambria Math" panose="02040503050406030204" pitchFamily="18" charset="0"/>
                              </a:rPr>
                              <m:t>≤</m:t>
                            </m:r>
                            <m:r>
                              <a:rPr lang="en-US" sz="1100" b="0" i="1">
                                <a:latin typeface="Cambria Math" panose="02040503050406030204" pitchFamily="18" charset="0"/>
                              </a:rPr>
                              <m:t>𝑝</m:t>
                            </m:r>
                          </m:sub>
                        </m:sSub>
                        <m:r>
                          <a:rPr lang="en-US" sz="1100" b="0" i="1">
                            <a:latin typeface="Cambria Math" panose="02040503050406030204" pitchFamily="18" charset="0"/>
                          </a:rPr>
                          <m:t> </m:t>
                        </m:r>
                      </m:e>
                    </m:d>
                  </m:oMath>
                </m:oMathPara>
              </a14:m>
              <a:endParaRPr lang="en-US" sz="1100"/>
            </a:p>
          </xdr:txBody>
        </xdr:sp>
      </mc:Choice>
      <mc:Fallback xmlns="">
        <xdr:sp macro="" textlink="">
          <xdr:nvSpPr>
            <xdr:cNvPr id="10266" name="TextBox 10265">
              <a:extLst>
                <a:ext uri="{FF2B5EF4-FFF2-40B4-BE49-F238E27FC236}">
                  <a16:creationId xmlns:a16="http://schemas.microsoft.com/office/drawing/2014/main" id="{C4BB2EB3-0FFA-1447-98F7-2D9FA466C85E}"/>
                </a:ext>
              </a:extLst>
            </xdr:cNvPr>
            <xdr:cNvSpPr txBox="1"/>
          </xdr:nvSpPr>
          <xdr:spPr>
            <a:xfrm>
              <a:off x="1090084" y="13768916"/>
              <a:ext cx="1131656" cy="2867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ℎ(𝑝)=𝐵(1_(𝑈≤𝑝)  )</a:t>
              </a:r>
              <a:endParaRPr lang="en-US" sz="1100"/>
            </a:p>
          </xdr:txBody>
        </xdr:sp>
      </mc:Fallback>
    </mc:AlternateContent>
    <xdr:clientData/>
  </xdr:oneCellAnchor>
  <xdr:oneCellAnchor>
    <xdr:from>
      <xdr:col>1</xdr:col>
      <xdr:colOff>222250</xdr:colOff>
      <xdr:row>68</xdr:row>
      <xdr:rowOff>179916</xdr:rowOff>
    </xdr:from>
    <xdr:ext cx="1386417" cy="919162"/>
    <mc:AlternateContent xmlns:mc="http://schemas.openxmlformats.org/markup-compatibility/2006" xmlns:a14="http://schemas.microsoft.com/office/drawing/2010/main">
      <mc:Choice Requires="a14">
        <xdr:sp macro="" textlink="">
          <xdr:nvSpPr>
            <xdr:cNvPr id="10267" name="TextBox 10266">
              <a:extLst>
                <a:ext uri="{FF2B5EF4-FFF2-40B4-BE49-F238E27FC236}">
                  <a16:creationId xmlns:a16="http://schemas.microsoft.com/office/drawing/2014/main" id="{34851A79-D4B1-2645-8013-D5CF412AF166}"/>
                </a:ext>
              </a:extLst>
            </xdr:cNvPr>
            <xdr:cNvSpPr txBox="1"/>
          </xdr:nvSpPr>
          <xdr:spPr>
            <a:xfrm>
              <a:off x="1047750" y="14350999"/>
              <a:ext cx="1386417" cy="91916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45720" tIns="45720" rIns="45720" bIns="45720" rtlCol="0" anchor="t">
              <a:spAutoFit/>
            </a:bodyPr>
            <a:lstStyle/>
            <a:p>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𝑝</m:t>
                        </m:r>
                      </m:e>
                    </m:d>
                    <m:r>
                      <a:rPr lang="en-US" sz="1100" b="0" i="1">
                        <a:latin typeface="Cambria Math" panose="02040503050406030204" pitchFamily="18" charset="0"/>
                      </a:rPr>
                      <m:t>=1−</m:t>
                    </m:r>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oMath>
                </m:oMathPara>
              </a14:m>
              <a:endParaRPr lang="en-US" sz="1100" b="0" i="1">
                <a:latin typeface="Cambria Math" panose="02040503050406030204" pitchFamily="18" charset="0"/>
              </a:endParaRPr>
            </a:p>
            <a:p>
              <a:endParaRPr lang="en-US" sz="1100" b="0" i="1">
                <a:latin typeface="Cambria Math" panose="02040503050406030204" pitchFamily="18" charset="0"/>
              </a:endParaRPr>
            </a:p>
            <a:p>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=1−</m:t>
                    </m:r>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𝑠</m:t>
                        </m:r>
                      </m:e>
                    </m:d>
                  </m:oMath>
                </m:oMathPara>
              </a14:m>
              <a:endParaRPr lang="en-US" sz="1100" b="0" i="1">
                <a:latin typeface="Cambria Math" panose="02040503050406030204" pitchFamily="18" charset="0"/>
              </a:endParaRPr>
            </a:p>
            <a:p>
              <a:endParaRPr lang="en-US" sz="1100" b="0" i="1">
                <a:latin typeface="Cambria Math" panose="020405030504060302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m:t>
                    </m:r>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=1−</m:t>
                    </m:r>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oMath>
                </m:oMathPara>
              </a14:m>
              <a:endParaRPr lang="en-US" sz="1100" b="0" i="1">
                <a:latin typeface="Cambria Math" panose="02040503050406030204" pitchFamily="18" charset="0"/>
              </a:endParaRPr>
            </a:p>
          </xdr:txBody>
        </xdr:sp>
      </mc:Choice>
      <mc:Fallback xmlns="">
        <xdr:sp macro="" textlink="">
          <xdr:nvSpPr>
            <xdr:cNvPr id="10267" name="TextBox 10266">
              <a:extLst>
                <a:ext uri="{FF2B5EF4-FFF2-40B4-BE49-F238E27FC236}">
                  <a16:creationId xmlns:a16="http://schemas.microsoft.com/office/drawing/2014/main" id="{34851A79-D4B1-2645-8013-D5CF412AF166}"/>
                </a:ext>
              </a:extLst>
            </xdr:cNvPr>
            <xdr:cNvSpPr txBox="1"/>
          </xdr:nvSpPr>
          <xdr:spPr>
            <a:xfrm>
              <a:off x="1047750" y="14350999"/>
              <a:ext cx="1386417" cy="91916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45720" tIns="45720" rIns="45720" bIns="45720" rtlCol="0" anchor="t">
              <a:spAutoFit/>
            </a:bodyPr>
            <a:lstStyle/>
            <a:p>
              <a:pPr/>
              <a:r>
                <a:rPr lang="en-US" sz="1100" b="0" i="0">
                  <a:latin typeface="Cambria Math" panose="02040503050406030204" pitchFamily="18" charset="0"/>
                </a:rPr>
                <a:t>𝑔(1−𝑝)=1−ℎ(𝑝)</a:t>
              </a:r>
              <a:endParaRPr lang="en-US" sz="1100" b="0" i="1">
                <a:latin typeface="Cambria Math" panose="02040503050406030204" pitchFamily="18" charset="0"/>
              </a:endParaRPr>
            </a:p>
            <a:p>
              <a:pPr/>
              <a:endParaRPr lang="en-US" sz="1100" b="0" i="1">
                <a:latin typeface="Cambria Math" panose="02040503050406030204" pitchFamily="18" charset="0"/>
              </a:endParaRPr>
            </a:p>
            <a:p>
              <a:pPr/>
              <a:r>
                <a:rPr lang="en-US" sz="1100" b="0" i="0">
                  <a:latin typeface="Cambria Math" panose="02040503050406030204" pitchFamily="18" charset="0"/>
                </a:rPr>
                <a:t>𝑔(𝑠)=1−ℎ(1−𝑠)</a:t>
              </a:r>
              <a:endParaRPr lang="en-US" sz="1100" b="0" i="1">
                <a:latin typeface="Cambria Math" panose="02040503050406030204" pitchFamily="18" charset="0"/>
              </a:endParaRPr>
            </a:p>
            <a:p>
              <a:pPr/>
              <a:endParaRPr lang="en-US" sz="1100" b="0" i="1">
                <a:latin typeface="Cambria Math" panose="020405030504060302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→𝑔(𝑠)=1−ℎ(𝑝)</a:t>
              </a:r>
              <a:endParaRPr lang="en-US" sz="1100" b="0" i="1">
                <a:latin typeface="Cambria Math" panose="02040503050406030204" pitchFamily="18" charset="0"/>
              </a:endParaRPr>
            </a:p>
          </xdr:txBody>
        </xdr:sp>
      </mc:Fallback>
    </mc:AlternateContent>
    <xdr:clientData/>
  </xdr:oneCellAnchor>
  <xdr:oneCellAnchor>
    <xdr:from>
      <xdr:col>1</xdr:col>
      <xdr:colOff>211665</xdr:colOff>
      <xdr:row>83</xdr:row>
      <xdr:rowOff>158749</xdr:rowOff>
    </xdr:from>
    <xdr:ext cx="1131656" cy="286745"/>
    <mc:AlternateContent xmlns:mc="http://schemas.openxmlformats.org/markup-compatibility/2006" xmlns:a14="http://schemas.microsoft.com/office/drawing/2010/main">
      <mc:Choice Requires="a14">
        <xdr:sp macro="" textlink="">
          <xdr:nvSpPr>
            <xdr:cNvPr id="10268" name="TextBox 10267">
              <a:extLst>
                <a:ext uri="{FF2B5EF4-FFF2-40B4-BE49-F238E27FC236}">
                  <a16:creationId xmlns:a16="http://schemas.microsoft.com/office/drawing/2014/main" id="{4239738F-6B14-754E-9070-5354C5F3447A}"/>
                </a:ext>
              </a:extLst>
            </xdr:cNvPr>
            <xdr:cNvSpPr txBox="1"/>
          </xdr:nvSpPr>
          <xdr:spPr>
            <a:xfrm>
              <a:off x="1037165" y="16943916"/>
              <a:ext cx="1131656" cy="2867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h</m:t>
                    </m:r>
                    <m:d>
                      <m:dPr>
                        <m:ctrlPr>
                          <a:rPr lang="en-US" sz="1100" b="0" i="1">
                            <a:latin typeface="Cambria Math" panose="02040503050406030204" pitchFamily="18" charset="0"/>
                          </a:rPr>
                        </m:ctrlPr>
                      </m:dPr>
                      <m:e>
                        <m:r>
                          <a:rPr lang="en-US" sz="1100" b="0" i="1">
                            <a:latin typeface="Cambria Math" panose="02040503050406030204" pitchFamily="18" charset="0"/>
                          </a:rPr>
                          <m:t>𝑝</m:t>
                        </m:r>
                      </m:e>
                    </m:d>
                    <m:r>
                      <a:rPr lang="en-US" sz="1100" b="0" i="1">
                        <a:latin typeface="Cambria Math" panose="02040503050406030204" pitchFamily="18" charset="0"/>
                      </a:rPr>
                      <m:t>=</m:t>
                    </m:r>
                    <m:r>
                      <a:rPr lang="en-US" sz="1100" b="0" i="1">
                        <a:latin typeface="Cambria Math" panose="02040503050406030204" pitchFamily="18" charset="0"/>
                      </a:rPr>
                      <m:t>𝐵</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1</m:t>
                            </m:r>
                          </m:e>
                          <m:sub>
                            <m:r>
                              <a:rPr lang="en-US" sz="1100" b="0" i="1">
                                <a:latin typeface="Cambria Math" panose="02040503050406030204" pitchFamily="18" charset="0"/>
                              </a:rPr>
                              <m:t>𝑈</m:t>
                            </m:r>
                            <m:r>
                              <a:rPr lang="en-US" sz="1100" b="0" i="1">
                                <a:latin typeface="Cambria Math" panose="02040503050406030204" pitchFamily="18" charset="0"/>
                              </a:rPr>
                              <m:t>≤</m:t>
                            </m:r>
                            <m:r>
                              <a:rPr lang="en-US" sz="1100" b="0" i="1">
                                <a:latin typeface="Cambria Math" panose="02040503050406030204" pitchFamily="18" charset="0"/>
                              </a:rPr>
                              <m:t>𝑝</m:t>
                            </m:r>
                          </m:sub>
                        </m:sSub>
                        <m:r>
                          <a:rPr lang="en-US" sz="1100" b="0" i="1">
                            <a:latin typeface="Cambria Math" panose="02040503050406030204" pitchFamily="18" charset="0"/>
                          </a:rPr>
                          <m:t> </m:t>
                        </m:r>
                      </m:e>
                    </m:d>
                  </m:oMath>
                </m:oMathPara>
              </a14:m>
              <a:endParaRPr lang="en-US" sz="1100"/>
            </a:p>
          </xdr:txBody>
        </xdr:sp>
      </mc:Choice>
      <mc:Fallback xmlns="">
        <xdr:sp macro="" textlink="">
          <xdr:nvSpPr>
            <xdr:cNvPr id="10268" name="TextBox 10267">
              <a:extLst>
                <a:ext uri="{FF2B5EF4-FFF2-40B4-BE49-F238E27FC236}">
                  <a16:creationId xmlns:a16="http://schemas.microsoft.com/office/drawing/2014/main" id="{4239738F-6B14-754E-9070-5354C5F3447A}"/>
                </a:ext>
              </a:extLst>
            </xdr:cNvPr>
            <xdr:cNvSpPr txBox="1"/>
          </xdr:nvSpPr>
          <xdr:spPr>
            <a:xfrm>
              <a:off x="1037165" y="16943916"/>
              <a:ext cx="1131656" cy="2867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ℎ(𝑝)=𝐵(1_(𝑈≤𝑝)  )</a:t>
              </a:r>
              <a:endParaRPr lang="en-US" sz="1100"/>
            </a:p>
          </xdr:txBody>
        </xdr:sp>
      </mc:Fallback>
    </mc:AlternateContent>
    <xdr:clientData/>
  </xdr:oneCellAnchor>
</xdr:wsDr>
</file>

<file path=xl/drawings/drawing11.xml><?xml version="1.0" encoding="utf-8"?>
<xdr:wsDr xmlns:xdr="http://schemas.openxmlformats.org/drawingml/2006/spreadsheetDrawing" xmlns:a="http://schemas.openxmlformats.org/drawingml/2006/main">
  <xdr:oneCellAnchor>
    <xdr:from>
      <xdr:col>1</xdr:col>
      <xdr:colOff>211667</xdr:colOff>
      <xdr:row>44</xdr:row>
      <xdr:rowOff>179917</xdr:rowOff>
    </xdr:from>
    <xdr:ext cx="757836" cy="264560"/>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4834F069-6DAB-3B48-B81E-E8A37BAFBF57}"/>
                </a:ext>
              </a:extLst>
            </xdr:cNvPr>
            <xdr:cNvSpPr txBox="1"/>
          </xdr:nvSpPr>
          <xdr:spPr>
            <a:xfrm>
              <a:off x="1037167" y="8720667"/>
              <a:ext cx="757836" cy="2645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m:t>
                    </m:r>
                  </m:oMath>
                </m:oMathPara>
              </a14:m>
              <a:endParaRPr lang="en-US" sz="1100"/>
            </a:p>
          </xdr:txBody>
        </xdr:sp>
      </mc:Choice>
      <mc:Fallback xmlns="">
        <xdr:sp macro="" textlink="">
          <xdr:nvSpPr>
            <xdr:cNvPr id="3" name="TextBox 2">
              <a:extLst>
                <a:ext uri="{FF2B5EF4-FFF2-40B4-BE49-F238E27FC236}">
                  <a16:creationId xmlns:a16="http://schemas.microsoft.com/office/drawing/2014/main" id="{4834F069-6DAB-3B48-B81E-E8A37BAFBF57}"/>
                </a:ext>
              </a:extLst>
            </xdr:cNvPr>
            <xdr:cNvSpPr txBox="1"/>
          </xdr:nvSpPr>
          <xdr:spPr>
            <a:xfrm>
              <a:off x="1037167" y="8720667"/>
              <a:ext cx="757836" cy="2645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𝑋′=𝑋</a:t>
              </a:r>
              <a:r>
                <a:rPr lang="en-US" sz="1100" b="0" i="0">
                  <a:latin typeface="Cambria Math" panose="02040503050406030204" pitchFamily="18" charset="0"/>
                  <a:ea typeface="Cambria Math" panose="02040503050406030204" pitchFamily="18" charset="0"/>
                </a:rPr>
                <a:t>∧𝑎</a:t>
              </a:r>
              <a:endParaRPr lang="en-US" sz="1100"/>
            </a:p>
          </xdr:txBody>
        </xdr:sp>
      </mc:Fallback>
    </mc:AlternateContent>
    <xdr:clientData/>
  </xdr:oneCellAnchor>
  <xdr:oneCellAnchor>
    <xdr:from>
      <xdr:col>1</xdr:col>
      <xdr:colOff>211667</xdr:colOff>
      <xdr:row>51</xdr:row>
      <xdr:rowOff>179917</xdr:rowOff>
    </xdr:from>
    <xdr:ext cx="998030" cy="522259"/>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DBAD6D87-AE68-704F-A612-C0DBA9C19452}"/>
                </a:ext>
              </a:extLst>
            </xdr:cNvPr>
            <xdr:cNvSpPr txBox="1"/>
          </xdr:nvSpPr>
          <xdr:spPr>
            <a:xfrm>
              <a:off x="1037167" y="10382250"/>
              <a:ext cx="998030" cy="5222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𝑆</m:t>
                        </m:r>
                      </m:e>
                      <m:sub>
                        <m:r>
                          <a:rPr lang="en-US" sz="1100" b="0" i="1">
                            <a:latin typeface="Cambria Math" panose="02040503050406030204" pitchFamily="18" charset="0"/>
                          </a:rPr>
                          <m:t>𝑗</m:t>
                        </m:r>
                      </m:sub>
                    </m:sSub>
                    <m:r>
                      <a:rPr lang="en-US" sz="1100" b="0" i="1">
                        <a:latin typeface="Cambria Math" panose="02040503050406030204" pitchFamily="18" charset="0"/>
                      </a:rPr>
                      <m:t>=1−</m:t>
                    </m:r>
                    <m:nary>
                      <m:naryPr>
                        <m:chr m:val="∑"/>
                        <m:supHide m:val="on"/>
                        <m:ctrlPr>
                          <a:rPr lang="en-US" sz="1100" b="0" i="1">
                            <a:latin typeface="Cambria Math" panose="02040503050406030204" pitchFamily="18" charset="0"/>
                          </a:rPr>
                        </m:ctrlPr>
                      </m:naryPr>
                      <m:sub>
                        <m:r>
                          <m:rPr>
                            <m:brk m:alnAt="7"/>
                          </m:rPr>
                          <a:rPr lang="en-US" sz="1100" b="0" i="1">
                            <a:latin typeface="Cambria Math" panose="02040503050406030204" pitchFamily="18" charset="0"/>
                          </a:rPr>
                          <m:t>𝑖</m:t>
                        </m:r>
                        <m:r>
                          <a:rPr lang="en-US" sz="1100" b="0" i="1">
                            <a:latin typeface="Cambria Math" panose="02040503050406030204" pitchFamily="18" charset="0"/>
                          </a:rPr>
                          <m:t>≤</m:t>
                        </m:r>
                        <m:r>
                          <a:rPr lang="en-US" sz="1100" b="0" i="1">
                            <a:latin typeface="Cambria Math" panose="02040503050406030204" pitchFamily="18" charset="0"/>
                          </a:rPr>
                          <m:t>𝑗</m:t>
                        </m:r>
                      </m:sub>
                      <m:sup/>
                      <m:e>
                        <m:sSub>
                          <m:sSubPr>
                            <m:ctrlPr>
                              <a:rPr lang="en-US" sz="1100" b="0" i="1">
                                <a:latin typeface="Cambria Math" panose="02040503050406030204" pitchFamily="18" charset="0"/>
                              </a:rPr>
                            </m:ctrlPr>
                          </m:sSubPr>
                          <m:e>
                            <m:r>
                              <a:rPr lang="en-US" sz="1100" b="0" i="1">
                                <a:latin typeface="Cambria Math" panose="02040503050406030204" pitchFamily="18" charset="0"/>
                              </a:rPr>
                              <m:t>𝑝</m:t>
                            </m:r>
                          </m:e>
                          <m:sub>
                            <m:r>
                              <a:rPr lang="en-US" sz="1100" b="0" i="1">
                                <a:latin typeface="Cambria Math" panose="02040503050406030204" pitchFamily="18" charset="0"/>
                              </a:rPr>
                              <m:t>𝑖</m:t>
                            </m:r>
                          </m:sub>
                        </m:sSub>
                      </m:e>
                    </m:nary>
                  </m:oMath>
                </m:oMathPara>
              </a14:m>
              <a:endParaRPr lang="en-US" sz="1100"/>
            </a:p>
          </xdr:txBody>
        </xdr:sp>
      </mc:Choice>
      <mc:Fallback xmlns="">
        <xdr:sp macro="" textlink="">
          <xdr:nvSpPr>
            <xdr:cNvPr id="6" name="TextBox 5">
              <a:extLst>
                <a:ext uri="{FF2B5EF4-FFF2-40B4-BE49-F238E27FC236}">
                  <a16:creationId xmlns:a16="http://schemas.microsoft.com/office/drawing/2014/main" id="{DBAD6D87-AE68-704F-A612-C0DBA9C19452}"/>
                </a:ext>
              </a:extLst>
            </xdr:cNvPr>
            <xdr:cNvSpPr txBox="1"/>
          </xdr:nvSpPr>
          <xdr:spPr>
            <a:xfrm>
              <a:off x="1037167" y="10382250"/>
              <a:ext cx="998030" cy="5222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𝑆_𝑗=1−∑_(𝑖≤𝑗)▒𝑝_𝑖 </a:t>
              </a:r>
              <a:endParaRPr lang="en-US" sz="1100"/>
            </a:p>
          </xdr:txBody>
        </xdr:sp>
      </mc:Fallback>
    </mc:AlternateContent>
    <xdr:clientData/>
  </xdr:oneCellAnchor>
  <xdr:oneCellAnchor>
    <xdr:from>
      <xdr:col>4</xdr:col>
      <xdr:colOff>444500</xdr:colOff>
      <xdr:row>52</xdr:row>
      <xdr:rowOff>31750</xdr:rowOff>
    </xdr:from>
    <xdr:ext cx="2228944" cy="502189"/>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CDAA2F28-5ADE-C841-B749-76E434EA16CA}"/>
                </a:ext>
              </a:extLst>
            </xdr:cNvPr>
            <xdr:cNvSpPr txBox="1"/>
          </xdr:nvSpPr>
          <xdr:spPr>
            <a:xfrm>
              <a:off x="3746500" y="10435167"/>
              <a:ext cx="2228944" cy="5021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𝑆𝑢𝑟𝑣𝑖𝑣𝑎𝑙</m:t>
                        </m:r>
                      </m:e>
                      <m:sub>
                        <m:r>
                          <a:rPr lang="en-US" sz="1100" b="0" i="1">
                            <a:latin typeface="Cambria Math" panose="02040503050406030204" pitchFamily="18" charset="0"/>
                          </a:rPr>
                          <m:t>𝑗</m:t>
                        </m:r>
                      </m:sub>
                    </m:sSub>
                    <m:r>
                      <a:rPr lang="en-US" sz="1100" b="0" i="1">
                        <a:latin typeface="Cambria Math" panose="02040503050406030204" pitchFamily="18" charset="0"/>
                      </a:rPr>
                      <m:t>=1−</m:t>
                    </m:r>
                    <m:nary>
                      <m:naryPr>
                        <m:chr m:val="∑"/>
                        <m:subHide m:val="on"/>
                        <m:supHide m:val="on"/>
                        <m:ctrlPr>
                          <a:rPr lang="en-US" sz="1100" b="0" i="1">
                            <a:latin typeface="Cambria Math" panose="02040503050406030204" pitchFamily="18" charset="0"/>
                          </a:rPr>
                        </m:ctrlPr>
                      </m:naryPr>
                      <m:sub/>
                      <m:sup/>
                      <m:e>
                        <m:r>
                          <a:rPr lang="en-US" sz="1100" b="0" i="1">
                            <a:latin typeface="Cambria Math" panose="02040503050406030204" pitchFamily="18" charset="0"/>
                          </a:rPr>
                          <m:t>𝑃𝑟𝑜𝑏</m:t>
                        </m:r>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𝑗</m:t>
                                </m:r>
                              </m:sub>
                            </m:sSub>
                          </m:e>
                        </m:d>
                      </m:e>
                    </m:nary>
                    <m:r>
                      <a:rPr lang="en-US" sz="1100" b="0" i="1">
                        <a:latin typeface="Cambria Math" panose="02040503050406030204" pitchFamily="18" charset="0"/>
                      </a:rPr>
                      <m:t> </m:t>
                    </m:r>
                  </m:oMath>
                </m:oMathPara>
              </a14:m>
              <a:endParaRPr lang="en-US" sz="1100"/>
            </a:p>
          </xdr:txBody>
        </xdr:sp>
      </mc:Choice>
      <mc:Fallback xmlns="">
        <xdr:sp macro="" textlink="">
          <xdr:nvSpPr>
            <xdr:cNvPr id="7" name="TextBox 6">
              <a:extLst>
                <a:ext uri="{FF2B5EF4-FFF2-40B4-BE49-F238E27FC236}">
                  <a16:creationId xmlns:a16="http://schemas.microsoft.com/office/drawing/2014/main" id="{CDAA2F28-5ADE-C841-B749-76E434EA16CA}"/>
                </a:ext>
              </a:extLst>
            </xdr:cNvPr>
            <xdr:cNvSpPr txBox="1"/>
          </xdr:nvSpPr>
          <xdr:spPr>
            <a:xfrm>
              <a:off x="3746500" y="10435167"/>
              <a:ext cx="2228944" cy="5021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〖𝑆𝑢𝑟𝑣𝑖𝑣𝑎𝑙〗_𝑗=1−∑▒𝑃𝑟𝑜𝑏(𝑋≤𝑋_𝑗 )   </a:t>
              </a:r>
              <a:endParaRPr lang="en-US" sz="1100"/>
            </a:p>
          </xdr:txBody>
        </xdr:sp>
      </mc:Fallback>
    </mc:AlternateContent>
    <xdr:clientData/>
  </xdr:oneCellAnchor>
  <xdr:oneCellAnchor>
    <xdr:from>
      <xdr:col>1</xdr:col>
      <xdr:colOff>105834</xdr:colOff>
      <xdr:row>61</xdr:row>
      <xdr:rowOff>95249</xdr:rowOff>
    </xdr:from>
    <xdr:ext cx="1492140" cy="267253"/>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4DE479FC-350F-8A45-AA41-2E380F46B6B0}"/>
                </a:ext>
              </a:extLst>
            </xdr:cNvPr>
            <xdr:cNvSpPr txBox="1"/>
          </xdr:nvSpPr>
          <xdr:spPr>
            <a:xfrm>
              <a:off x="931334" y="13356166"/>
              <a:ext cx="1492140" cy="2672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m:t>
                    </m:r>
                    <m:r>
                      <m:rPr>
                        <m:sty m:val="p"/>
                      </m:rPr>
                      <a:rPr lang="el-GR" sz="1100" b="0" i="1">
                        <a:latin typeface="Cambria Math" panose="02040503050406030204" pitchFamily="18" charset="0"/>
                        <a:ea typeface="Cambria Math" panose="02040503050406030204" pitchFamily="18" charset="0"/>
                      </a:rPr>
                      <m:t>Φ</m:t>
                    </m:r>
                    <m:d>
                      <m:dPr>
                        <m:ctrlPr>
                          <a:rPr lang="en-US" sz="1100" b="0" i="1">
                            <a:latin typeface="Cambria Math" panose="02040503050406030204" pitchFamily="18" charset="0"/>
                            <a:ea typeface="Cambria Math" panose="02040503050406030204" pitchFamily="18" charset="0"/>
                          </a:rPr>
                        </m:ctrlPr>
                      </m:dPr>
                      <m:e>
                        <m:sSup>
                          <m:sSupPr>
                            <m:ctrlPr>
                              <a:rPr lang="en-US" sz="1100" b="0" i="1">
                                <a:latin typeface="Cambria Math" panose="02040503050406030204" pitchFamily="18" charset="0"/>
                                <a:ea typeface="Cambria Math" panose="02040503050406030204" pitchFamily="18" charset="0"/>
                              </a:rPr>
                            </m:ctrlPr>
                          </m:sSupPr>
                          <m:e>
                            <m:r>
                              <m:rPr>
                                <m:sty m:val="p"/>
                              </m:rPr>
                              <a:rPr lang="el-GR" sz="1100" b="0" i="1">
                                <a:latin typeface="Cambria Math" panose="02040503050406030204" pitchFamily="18" charset="0"/>
                                <a:ea typeface="Cambria Math" panose="02040503050406030204" pitchFamily="18" charset="0"/>
                              </a:rPr>
                              <m:t>Φ</m:t>
                            </m:r>
                          </m:e>
                          <m:sup>
                            <m:r>
                              <a:rPr lang="en-US" sz="1100" b="0" i="1">
                                <a:latin typeface="Cambria Math" panose="02040503050406030204" pitchFamily="18" charset="0"/>
                                <a:ea typeface="Cambria Math" panose="02040503050406030204" pitchFamily="18" charset="0"/>
                              </a:rPr>
                              <m:t>−1</m:t>
                            </m:r>
                          </m:sup>
                        </m:sSup>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𝑠</m:t>
                            </m:r>
                          </m:e>
                        </m:d>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𝜆</m:t>
                        </m:r>
                      </m:e>
                    </m:d>
                  </m:oMath>
                </m:oMathPara>
              </a14:m>
              <a:endParaRPr lang="en-US" sz="1100"/>
            </a:p>
          </xdr:txBody>
        </xdr:sp>
      </mc:Choice>
      <mc:Fallback xmlns="">
        <xdr:sp macro="" textlink="">
          <xdr:nvSpPr>
            <xdr:cNvPr id="8" name="TextBox 7">
              <a:extLst>
                <a:ext uri="{FF2B5EF4-FFF2-40B4-BE49-F238E27FC236}">
                  <a16:creationId xmlns:a16="http://schemas.microsoft.com/office/drawing/2014/main" id="{4DE479FC-350F-8A45-AA41-2E380F46B6B0}"/>
                </a:ext>
              </a:extLst>
            </xdr:cNvPr>
            <xdr:cNvSpPr txBox="1"/>
          </xdr:nvSpPr>
          <xdr:spPr>
            <a:xfrm>
              <a:off x="931334" y="13356166"/>
              <a:ext cx="1492140" cy="2672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𝑔(𝑠)=</a:t>
              </a:r>
              <a:r>
                <a:rPr lang="el-GR" sz="1100" b="0" i="0">
                  <a:latin typeface="Cambria Math" panose="02040503050406030204" pitchFamily="18" charset="0"/>
                  <a:ea typeface="Cambria Math" panose="02040503050406030204" pitchFamily="18" charset="0"/>
                </a:rPr>
                <a:t>Φ</a:t>
              </a:r>
              <a:r>
                <a:rPr lang="en-US" sz="1100" b="0" i="0">
                  <a:latin typeface="Cambria Math" panose="02040503050406030204" pitchFamily="18" charset="0"/>
                  <a:ea typeface="Cambria Math" panose="02040503050406030204" pitchFamily="18" charset="0"/>
                </a:rPr>
                <a:t>(</a:t>
              </a:r>
              <a:r>
                <a:rPr lang="el-GR" sz="1100" b="0" i="0">
                  <a:latin typeface="Cambria Math" panose="02040503050406030204" pitchFamily="18" charset="0"/>
                  <a:ea typeface="Cambria Math" panose="02040503050406030204" pitchFamily="18" charset="0"/>
                </a:rPr>
                <a:t>Φ</a:t>
              </a:r>
              <a:r>
                <a:rPr lang="en-US" sz="1100" b="0" i="0">
                  <a:latin typeface="Cambria Math" panose="02040503050406030204" pitchFamily="18" charset="0"/>
                  <a:ea typeface="Cambria Math" panose="02040503050406030204" pitchFamily="18" charset="0"/>
                </a:rPr>
                <a:t>^(−1) (𝑠)+𝜆)</a:t>
              </a:r>
              <a:endParaRPr lang="en-US" sz="1100"/>
            </a:p>
          </xdr:txBody>
        </xdr:sp>
      </mc:Fallback>
    </mc:AlternateContent>
    <xdr:clientData/>
  </xdr:oneCellAnchor>
  <xdr:oneCellAnchor>
    <xdr:from>
      <xdr:col>1</xdr:col>
      <xdr:colOff>211667</xdr:colOff>
      <xdr:row>72</xdr:row>
      <xdr:rowOff>179917</xdr:rowOff>
    </xdr:from>
    <xdr:ext cx="1713674" cy="287323"/>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787D9FF2-F3F0-7B47-A1A4-3E952EB37EE9}"/>
                </a:ext>
              </a:extLst>
            </xdr:cNvPr>
            <xdr:cNvSpPr txBox="1"/>
          </xdr:nvSpPr>
          <xdr:spPr>
            <a:xfrm>
              <a:off x="1037167" y="15250584"/>
              <a:ext cx="1713674" cy="28732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rPr>
                      <m:t>𝑔</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𝑆</m:t>
                            </m:r>
                          </m:e>
                          <m:sub>
                            <m:r>
                              <a:rPr lang="en-US" sz="1100" b="0" i="1">
                                <a:latin typeface="Cambria Math" panose="02040503050406030204" pitchFamily="18" charset="0"/>
                              </a:rPr>
                              <m:t>𝑗</m:t>
                            </m:r>
                          </m:sub>
                        </m:sSub>
                      </m:e>
                    </m:d>
                    <m:r>
                      <a:rPr lang="en-US" sz="1100" b="0" i="1">
                        <a:latin typeface="Cambria Math" panose="02040503050406030204" pitchFamily="18" charset="0"/>
                      </a:rPr>
                      <m:t>=</m:t>
                    </m:r>
                    <m:r>
                      <a:rPr lang="en-US" sz="1100" b="0" i="1">
                        <a:latin typeface="Cambria Math" panose="02040503050406030204" pitchFamily="18" charset="0"/>
                      </a:rPr>
                      <m:t>𝑔</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𝑆</m:t>
                            </m:r>
                          </m:e>
                          <m:sub>
                            <m:r>
                              <a:rPr lang="en-US" sz="1100" b="0" i="1">
                                <a:latin typeface="Cambria Math" panose="02040503050406030204" pitchFamily="18" charset="0"/>
                              </a:rPr>
                              <m:t>𝑗</m:t>
                            </m:r>
                            <m:r>
                              <a:rPr lang="en-US" sz="1100" b="0" i="1">
                                <a:latin typeface="Cambria Math" panose="02040503050406030204" pitchFamily="18" charset="0"/>
                              </a:rPr>
                              <m:t>−1</m:t>
                            </m:r>
                          </m:sub>
                        </m:sSub>
                      </m:e>
                    </m:d>
                    <m:r>
                      <a:rPr lang="en-US" sz="1100" b="0" i="0">
                        <a:latin typeface="Cambria Math" panose="02040503050406030204" pitchFamily="18" charset="0"/>
                      </a:rPr>
                      <m:t>−</m:t>
                    </m:r>
                    <m:r>
                      <a:rPr lang="en-US" sz="1100" b="0" i="1">
                        <a:latin typeface="Cambria Math" panose="02040503050406030204" pitchFamily="18" charset="0"/>
                      </a:rPr>
                      <m:t>𝑔</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𝑆</m:t>
                            </m:r>
                          </m:e>
                          <m:sub>
                            <m:r>
                              <a:rPr lang="en-US" sz="1100" b="0" i="1">
                                <a:latin typeface="Cambria Math" panose="02040503050406030204" pitchFamily="18" charset="0"/>
                              </a:rPr>
                              <m:t>𝑗</m:t>
                            </m:r>
                          </m:sub>
                        </m:sSub>
                      </m:e>
                    </m:d>
                    <m:r>
                      <m:rPr>
                        <m:nor/>
                      </m:rPr>
                      <a:rPr lang="en-US" sz="1100"/>
                      <m:t> </m:t>
                    </m:r>
                  </m:oMath>
                </m:oMathPara>
              </a14:m>
              <a:endParaRPr lang="en-US" sz="1100"/>
            </a:p>
          </xdr:txBody>
        </xdr:sp>
      </mc:Choice>
      <mc:Fallback xmlns="">
        <xdr:sp macro="" textlink="">
          <xdr:nvSpPr>
            <xdr:cNvPr id="10" name="TextBox 9">
              <a:extLst>
                <a:ext uri="{FF2B5EF4-FFF2-40B4-BE49-F238E27FC236}">
                  <a16:creationId xmlns:a16="http://schemas.microsoft.com/office/drawing/2014/main" id="{787D9FF2-F3F0-7B47-A1A4-3E952EB37EE9}"/>
                </a:ext>
              </a:extLst>
            </xdr:cNvPr>
            <xdr:cNvSpPr txBox="1"/>
          </xdr:nvSpPr>
          <xdr:spPr>
            <a:xfrm>
              <a:off x="1037167" y="15250584"/>
              <a:ext cx="1713674" cy="28732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𝑔(𝑆_𝑗 )=𝑔(𝑆_(𝑗−1) )−𝑔(𝑆_𝑗 )"</a:t>
              </a:r>
              <a:r>
                <a:rPr lang="en-US" sz="1100" i="0">
                  <a:latin typeface="Cambria Math" panose="02040503050406030204" pitchFamily="18" charset="0"/>
                </a:rPr>
                <a:t> </a:t>
              </a:r>
              <a:r>
                <a:rPr lang="en-US" sz="1100" i="0"/>
                <a:t>"</a:t>
              </a:r>
              <a:endParaRPr lang="en-US" sz="1100"/>
            </a:p>
          </xdr:txBody>
        </xdr:sp>
      </mc:Fallback>
    </mc:AlternateContent>
    <xdr:clientData/>
  </xdr:oneCellAnchor>
  <xdr:oneCellAnchor>
    <xdr:from>
      <xdr:col>4</xdr:col>
      <xdr:colOff>751417</xdr:colOff>
      <xdr:row>73</xdr:row>
      <xdr:rowOff>10584</xdr:rowOff>
    </xdr:from>
    <xdr:ext cx="1228541" cy="328082"/>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13B8E67A-8443-0846-A108-486DE35D0B7D}"/>
                </a:ext>
              </a:extLst>
            </xdr:cNvPr>
            <xdr:cNvSpPr txBox="1"/>
          </xdr:nvSpPr>
          <xdr:spPr>
            <a:xfrm>
              <a:off x="4053417" y="15684501"/>
              <a:ext cx="1228541" cy="32808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𝑝</m:t>
                        </m:r>
                      </m:e>
                      <m:sub>
                        <m:r>
                          <a:rPr lang="en-US" sz="1100" b="0" i="1">
                            <a:latin typeface="Cambria Math" panose="02040503050406030204" pitchFamily="18" charset="0"/>
                          </a:rPr>
                          <m:t>𝑅𝑖𝑠𝑘</m:t>
                        </m:r>
                        <m:r>
                          <a:rPr lang="en-US" sz="1100" b="0" i="1">
                            <a:latin typeface="Cambria Math" panose="02040503050406030204" pitchFamily="18" charset="0"/>
                          </a:rPr>
                          <m:t> </m:t>
                        </m:r>
                        <m:r>
                          <a:rPr lang="en-US" sz="1100" b="0" i="1">
                            <a:latin typeface="Cambria Math" panose="02040503050406030204" pitchFamily="18" charset="0"/>
                          </a:rPr>
                          <m:t>𝐴𝑑𝑗</m:t>
                        </m:r>
                      </m:sub>
                    </m:sSub>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rPr>
                      <m:t>𝑔</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𝑆</m:t>
                            </m:r>
                          </m:e>
                          <m:sub>
                            <m:r>
                              <a:rPr lang="en-US" sz="1100" b="0" i="1">
                                <a:latin typeface="Cambria Math" panose="02040503050406030204" pitchFamily="18" charset="0"/>
                              </a:rPr>
                              <m:t>𝑗</m:t>
                            </m:r>
                          </m:sub>
                        </m:sSub>
                      </m:e>
                    </m:d>
                  </m:oMath>
                </m:oMathPara>
              </a14:m>
              <a:endParaRPr lang="en-US" sz="1100"/>
            </a:p>
          </xdr:txBody>
        </xdr:sp>
      </mc:Choice>
      <mc:Fallback xmlns="">
        <xdr:sp macro="" textlink="">
          <xdr:nvSpPr>
            <xdr:cNvPr id="11" name="TextBox 10">
              <a:extLst>
                <a:ext uri="{FF2B5EF4-FFF2-40B4-BE49-F238E27FC236}">
                  <a16:creationId xmlns:a16="http://schemas.microsoft.com/office/drawing/2014/main" id="{13B8E67A-8443-0846-A108-486DE35D0B7D}"/>
                </a:ext>
              </a:extLst>
            </xdr:cNvPr>
            <xdr:cNvSpPr txBox="1"/>
          </xdr:nvSpPr>
          <xdr:spPr>
            <a:xfrm>
              <a:off x="4053417" y="15684501"/>
              <a:ext cx="1228541" cy="32808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r>
                <a:rPr lang="en-US" sz="1100" b="0" i="0">
                  <a:latin typeface="Cambria Math" panose="02040503050406030204" pitchFamily="18" charset="0"/>
                </a:rPr>
                <a:t>𝑝_(𝑅𝑖𝑠𝑘 𝐴𝑑𝑗)=</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𝑔(𝑆_𝑗 )</a:t>
              </a:r>
              <a:endParaRPr lang="en-US" sz="1100"/>
            </a:p>
          </xdr:txBody>
        </xdr:sp>
      </mc:Fallback>
    </mc:AlternateContent>
    <xdr:clientData/>
  </xdr:oneCellAnchor>
  <xdr:oneCellAnchor>
    <xdr:from>
      <xdr:col>1</xdr:col>
      <xdr:colOff>211667</xdr:colOff>
      <xdr:row>80</xdr:row>
      <xdr:rowOff>179917</xdr:rowOff>
    </xdr:from>
    <xdr:ext cx="1309461" cy="502189"/>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8DE80218-5A83-0940-903E-100017A7CFC2}"/>
                </a:ext>
              </a:extLst>
            </xdr:cNvPr>
            <xdr:cNvSpPr txBox="1"/>
          </xdr:nvSpPr>
          <xdr:spPr>
            <a:xfrm>
              <a:off x="1037167" y="16658167"/>
              <a:ext cx="1309461"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𝐸</m:t>
                    </m:r>
                    <m:d>
                      <m:dPr>
                        <m:begChr m:val="["/>
                        <m:endChr m:val="]"/>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m:t>
                        </m:r>
                      </m:e>
                    </m:d>
                    <m:r>
                      <a:rPr lang="en-US" sz="1100" b="0" i="1">
                        <a:latin typeface="Cambria Math" panose="02040503050406030204" pitchFamily="18" charset="0"/>
                        <a:ea typeface="Cambria Math" panose="02040503050406030204" pitchFamily="18" charset="0"/>
                      </a:rPr>
                      <m:t>=</m:t>
                    </m:r>
                    <m:nary>
                      <m:naryPr>
                        <m:chr m:val="∑"/>
                        <m:subHide m:val="on"/>
                        <m:supHide m:val="on"/>
                        <m:ctrlPr>
                          <a:rPr lang="en-US" sz="1100" b="0" i="1">
                            <a:latin typeface="Cambria Math" panose="02040503050406030204" pitchFamily="18" charset="0"/>
                            <a:ea typeface="Cambria Math" panose="02040503050406030204" pitchFamily="18" charset="0"/>
                          </a:rPr>
                        </m:ctrlPr>
                      </m:naryPr>
                      <m:sub/>
                      <m:sup/>
                      <m:e>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𝑋</m:t>
                            </m:r>
                          </m:e>
                          <m:sup>
                            <m:r>
                              <a:rPr lang="en-US" sz="1100" b="0" i="1">
                                <a:latin typeface="Cambria Math" panose="02040503050406030204" pitchFamily="18" charset="0"/>
                                <a:ea typeface="Cambria Math" panose="02040503050406030204" pitchFamily="18" charset="0"/>
                              </a:rPr>
                              <m:t>′</m:t>
                            </m:r>
                          </m:sup>
                        </m:sSup>
                        <m:r>
                          <a:rPr lang="en-US" sz="1100" b="0" i="1">
                            <a:latin typeface="Cambria Math" panose="02040503050406030204" pitchFamily="18" charset="0"/>
                            <a:ea typeface="Cambria Math" panose="02040503050406030204" pitchFamily="18" charset="0"/>
                          </a:rPr>
                          <m:t>𝑝</m:t>
                        </m:r>
                      </m:e>
                    </m:nary>
                    <m:r>
                      <m:rPr>
                        <m:nor/>
                      </m:rPr>
                      <a:rPr lang="en-US" sz="1100"/>
                      <m:t> </m:t>
                    </m:r>
                  </m:oMath>
                </m:oMathPara>
              </a14:m>
              <a:endParaRPr lang="en-US" sz="1100"/>
            </a:p>
          </xdr:txBody>
        </xdr:sp>
      </mc:Choice>
      <mc:Fallback xmlns="">
        <xdr:sp macro="" textlink="">
          <xdr:nvSpPr>
            <xdr:cNvPr id="12" name="TextBox 11">
              <a:extLst>
                <a:ext uri="{FF2B5EF4-FFF2-40B4-BE49-F238E27FC236}">
                  <a16:creationId xmlns:a16="http://schemas.microsoft.com/office/drawing/2014/main" id="{8DE80218-5A83-0940-903E-100017A7CFC2}"/>
                </a:ext>
              </a:extLst>
            </xdr:cNvPr>
            <xdr:cNvSpPr txBox="1"/>
          </xdr:nvSpPr>
          <xdr:spPr>
            <a:xfrm>
              <a:off x="1037167" y="16658167"/>
              <a:ext cx="1309461"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r>
                <a:rPr lang="en-US" sz="1100" b="0" i="0">
                  <a:latin typeface="Cambria Math" panose="02040503050406030204" pitchFamily="18" charset="0"/>
                  <a:ea typeface="Cambria Math" panose="02040503050406030204" pitchFamily="18" charset="0"/>
                </a:rPr>
                <a:t>𝐸[</a:t>
              </a:r>
              <a:r>
                <a:rPr lang="en-US" sz="1100" b="0" i="0">
                  <a:latin typeface="Cambria Math" panose="02040503050406030204" pitchFamily="18" charset="0"/>
                </a:rPr>
                <a:t>𝑋</a:t>
              </a:r>
              <a:r>
                <a:rPr lang="en-US" sz="1100" b="0" i="0">
                  <a:latin typeface="Cambria Math" panose="02040503050406030204" pitchFamily="18" charset="0"/>
                  <a:ea typeface="Cambria Math" panose="02040503050406030204" pitchFamily="18" charset="0"/>
                </a:rPr>
                <a:t>∧𝑎]=∑▒〖𝑋^′ 𝑝〗 "</a:t>
              </a:r>
              <a:r>
                <a:rPr lang="en-US" sz="1100" i="0">
                  <a:latin typeface="Cambria Math" panose="02040503050406030204" pitchFamily="18" charset="0"/>
                </a:rPr>
                <a:t> </a:t>
              </a:r>
              <a:r>
                <a:rPr lang="en-US" sz="1100" i="0"/>
                <a:t>"</a:t>
              </a:r>
              <a:endParaRPr lang="en-US" sz="1100"/>
            </a:p>
          </xdr:txBody>
        </xdr:sp>
      </mc:Fallback>
    </mc:AlternateContent>
    <xdr:clientData/>
  </xdr:oneCellAnchor>
  <xdr:oneCellAnchor>
    <xdr:from>
      <xdr:col>4</xdr:col>
      <xdr:colOff>751416</xdr:colOff>
      <xdr:row>81</xdr:row>
      <xdr:rowOff>10583</xdr:rowOff>
    </xdr:from>
    <xdr:ext cx="3397251" cy="486833"/>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9E4CA0E4-8C16-DA4B-8DE9-7A4A6BE684B6}"/>
                </a:ext>
              </a:extLst>
            </xdr:cNvPr>
            <xdr:cNvSpPr txBox="1"/>
          </xdr:nvSpPr>
          <xdr:spPr>
            <a:xfrm>
              <a:off x="4053416" y="16891000"/>
              <a:ext cx="3397251" cy="4868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𝐿𝑜𝑠𝑠</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𝑎𝑠𝑠𝑒𝑡𝑠</m:t>
                            </m:r>
                          </m:e>
                        </m:d>
                      </m:e>
                    </m:d>
                    <m:r>
                      <a:rPr lang="en-US" sz="1100" b="0" i="1">
                        <a:latin typeface="Cambria Math" panose="02040503050406030204" pitchFamily="18" charset="0"/>
                      </a:rPr>
                      <m:t>=</m:t>
                    </m:r>
                    <m:nary>
                      <m:naryPr>
                        <m:chr m:val="∑"/>
                        <m:subHide m:val="on"/>
                        <m:supHide m:val="on"/>
                        <m:ctrlPr>
                          <a:rPr lang="en-US" sz="1100" b="0" i="1">
                            <a:latin typeface="Cambria Math" panose="02040503050406030204" pitchFamily="18" charset="0"/>
                            <a:ea typeface="Cambria Math" panose="02040503050406030204" pitchFamily="18" charset="0"/>
                          </a:rPr>
                        </m:ctrlPr>
                      </m:naryPr>
                      <m:sub/>
                      <m:sup/>
                      <m:e>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𝐿𝑜𝑠𝑠</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𝑎𝑠𝑠𝑒𝑡𝑠</m:t>
                            </m:r>
                          </m:e>
                        </m:d>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𝑃𝑟𝑜𝑏</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𝐿𝑜𝑠𝑠</m:t>
                            </m:r>
                          </m:e>
                        </m:d>
                      </m:e>
                    </m:nary>
                  </m:oMath>
                </m:oMathPara>
              </a14:m>
              <a:endParaRPr lang="en-US" sz="1100"/>
            </a:p>
          </xdr:txBody>
        </xdr:sp>
      </mc:Choice>
      <mc:Fallback xmlns="">
        <xdr:sp macro="" textlink="">
          <xdr:nvSpPr>
            <xdr:cNvPr id="13" name="TextBox 12">
              <a:extLst>
                <a:ext uri="{FF2B5EF4-FFF2-40B4-BE49-F238E27FC236}">
                  <a16:creationId xmlns:a16="http://schemas.microsoft.com/office/drawing/2014/main" id="{9E4CA0E4-8C16-DA4B-8DE9-7A4A6BE684B6}"/>
                </a:ext>
              </a:extLst>
            </xdr:cNvPr>
            <xdr:cNvSpPr txBox="1"/>
          </xdr:nvSpPr>
          <xdr:spPr>
            <a:xfrm>
              <a:off x="4053416" y="16891000"/>
              <a:ext cx="3397251" cy="4868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r>
                <a:rPr lang="en-US" sz="1100" b="0" i="0">
                  <a:latin typeface="Cambria Math" panose="02040503050406030204" pitchFamily="18" charset="0"/>
                </a:rPr>
                <a:t>𝐸[</a:t>
              </a:r>
              <a:r>
                <a:rPr lang="en-US" sz="1100" b="0" i="0">
                  <a:latin typeface="Cambria Math" panose="02040503050406030204" pitchFamily="18" charset="0"/>
                  <a:ea typeface="Cambria Math" panose="02040503050406030204" pitchFamily="18" charset="0"/>
                </a:rPr>
                <a:t>(𝐿𝑜𝑠𝑠∧𝑎𝑠𝑠𝑒𝑡𝑠)]</a:t>
              </a:r>
              <a:r>
                <a:rPr lang="en-US" sz="1100" b="0" i="0">
                  <a:latin typeface="Cambria Math" panose="02040503050406030204" pitchFamily="18" charset="0"/>
                </a:rPr>
                <a:t>=</a:t>
              </a:r>
              <a:r>
                <a:rPr lang="en-US" sz="1100" b="0" i="0">
                  <a:latin typeface="Cambria Math" panose="02040503050406030204" pitchFamily="18" charset="0"/>
                  <a:ea typeface="Cambria Math" panose="02040503050406030204" pitchFamily="18" charset="0"/>
                </a:rPr>
                <a:t>∑▒〖(𝐿𝑜𝑠𝑠∧𝑎𝑠𝑠𝑒𝑡𝑠)×𝑃𝑟𝑜𝑏(𝐿𝑜𝑠𝑠) 〗</a:t>
              </a:r>
              <a:endParaRPr lang="en-US" sz="1100"/>
            </a:p>
          </xdr:txBody>
        </xdr:sp>
      </mc:Fallback>
    </mc:AlternateContent>
    <xdr:clientData/>
  </xdr:oneCellAnchor>
  <xdr:oneCellAnchor>
    <xdr:from>
      <xdr:col>1</xdr:col>
      <xdr:colOff>232834</xdr:colOff>
      <xdr:row>84</xdr:row>
      <xdr:rowOff>74083</xdr:rowOff>
    </xdr:from>
    <xdr:ext cx="1670714" cy="502189"/>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8A04245A-70F9-414E-851A-9F05A335AB1D}"/>
                </a:ext>
              </a:extLst>
            </xdr:cNvPr>
            <xdr:cNvSpPr txBox="1"/>
          </xdr:nvSpPr>
          <xdr:spPr>
            <a:xfrm>
              <a:off x="1058334" y="17356666"/>
              <a:ext cx="1670714"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𝜌</m:t>
                        </m:r>
                      </m:e>
                      <m:sub>
                        <m:r>
                          <a:rPr lang="en-US" sz="1100" b="0" i="1">
                            <a:latin typeface="Cambria Math" panose="02040503050406030204" pitchFamily="18" charset="0"/>
                            <a:ea typeface="Cambria Math" panose="02040503050406030204" pitchFamily="18" charset="0"/>
                          </a:rPr>
                          <m:t>𝑔</m:t>
                        </m:r>
                      </m:sub>
                    </m:sSub>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m:t>
                        </m:r>
                      </m:e>
                    </m:d>
                    <m:r>
                      <a:rPr lang="en-US" sz="1100" b="0" i="1">
                        <a:latin typeface="Cambria Math" panose="02040503050406030204" pitchFamily="18" charset="0"/>
                        <a:ea typeface="Cambria Math" panose="02040503050406030204" pitchFamily="18" charset="0"/>
                      </a:rPr>
                      <m:t>=</m:t>
                    </m:r>
                    <m:nary>
                      <m:naryPr>
                        <m:chr m:val="∑"/>
                        <m:subHide m:val="on"/>
                        <m:supHide m:val="on"/>
                        <m:ctrlPr>
                          <a:rPr lang="en-US" sz="1100" b="0" i="1">
                            <a:latin typeface="Cambria Math" panose="02040503050406030204" pitchFamily="18" charset="0"/>
                            <a:ea typeface="Cambria Math" panose="02040503050406030204" pitchFamily="18" charset="0"/>
                          </a:rPr>
                        </m:ctrlPr>
                      </m:naryPr>
                      <m:sub/>
                      <m:sup/>
                      <m:e>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𝑋</m:t>
                            </m:r>
                          </m:e>
                          <m:sup>
                            <m:r>
                              <a:rPr lang="en-US" sz="1100" b="0" i="1">
                                <a:latin typeface="Cambria Math" panose="02040503050406030204" pitchFamily="18" charset="0"/>
                                <a:ea typeface="Cambria Math" panose="02040503050406030204" pitchFamily="18" charset="0"/>
                              </a:rPr>
                              <m:t>′</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𝑆</m:t>
                            </m:r>
                          </m:e>
                        </m:d>
                      </m:e>
                    </m:nary>
                    <m:r>
                      <m:rPr>
                        <m:nor/>
                      </m:rPr>
                      <a:rPr lang="en-US" sz="1100"/>
                      <m:t> </m:t>
                    </m:r>
                  </m:oMath>
                </m:oMathPara>
              </a14:m>
              <a:endParaRPr lang="en-US" sz="1100"/>
            </a:p>
          </xdr:txBody>
        </xdr:sp>
      </mc:Choice>
      <mc:Fallback xmlns="">
        <xdr:sp macro="" textlink="">
          <xdr:nvSpPr>
            <xdr:cNvPr id="14" name="TextBox 13">
              <a:extLst>
                <a:ext uri="{FF2B5EF4-FFF2-40B4-BE49-F238E27FC236}">
                  <a16:creationId xmlns:a16="http://schemas.microsoft.com/office/drawing/2014/main" id="{8A04245A-70F9-414E-851A-9F05A335AB1D}"/>
                </a:ext>
              </a:extLst>
            </xdr:cNvPr>
            <xdr:cNvSpPr txBox="1"/>
          </xdr:nvSpPr>
          <xdr:spPr>
            <a:xfrm>
              <a:off x="1058334" y="17356666"/>
              <a:ext cx="1670714"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r>
                <a:rPr lang="en-US" sz="1100" b="0" i="0">
                  <a:latin typeface="Cambria Math" panose="02040503050406030204" pitchFamily="18" charset="0"/>
                  <a:ea typeface="Cambria Math" panose="02040503050406030204" pitchFamily="18" charset="0"/>
                </a:rPr>
                <a:t>𝜌_𝑔 (</a:t>
              </a:r>
              <a:r>
                <a:rPr lang="en-US" sz="1100" b="0" i="0">
                  <a:latin typeface="Cambria Math" panose="02040503050406030204" pitchFamily="18" charset="0"/>
                </a:rPr>
                <a:t>𝑋</a:t>
              </a:r>
              <a:r>
                <a:rPr lang="en-US" sz="1100" b="0" i="0">
                  <a:latin typeface="Cambria Math" panose="02040503050406030204" pitchFamily="18" charset="0"/>
                  <a:ea typeface="Cambria Math" panose="02040503050406030204" pitchFamily="18" charset="0"/>
                </a:rPr>
                <a:t>∧𝑎)=∑▒〖𝑋^′ ∆</a:t>
              </a:r>
              <a:r>
                <a:rPr lang="en-US" sz="1100" b="0" i="0">
                  <a:latin typeface="Cambria Math" panose="02040503050406030204" pitchFamily="18" charset="0"/>
                </a:rPr>
                <a:t>𝑔(𝑆)</a:t>
              </a:r>
              <a:r>
                <a:rPr lang="en-US" sz="1100" b="0" i="0">
                  <a:latin typeface="Cambria Math" panose="02040503050406030204" pitchFamily="18" charset="0"/>
                  <a:ea typeface="Cambria Math" panose="02040503050406030204" pitchFamily="18" charset="0"/>
                </a:rPr>
                <a:t> 〗 "</a:t>
              </a:r>
              <a:r>
                <a:rPr lang="en-US" sz="1100" i="0">
                  <a:latin typeface="Cambria Math" panose="02040503050406030204" pitchFamily="18" charset="0"/>
                </a:rPr>
                <a:t> </a:t>
              </a:r>
              <a:r>
                <a:rPr lang="en-US" sz="1100" i="0"/>
                <a:t>"</a:t>
              </a:r>
              <a:endParaRPr lang="en-US" sz="1100"/>
            </a:p>
          </xdr:txBody>
        </xdr:sp>
      </mc:Fallback>
    </mc:AlternateContent>
    <xdr:clientData/>
  </xdr:oneCellAnchor>
  <xdr:oneCellAnchor>
    <xdr:from>
      <xdr:col>4</xdr:col>
      <xdr:colOff>783167</xdr:colOff>
      <xdr:row>84</xdr:row>
      <xdr:rowOff>52916</xdr:rowOff>
    </xdr:from>
    <xdr:ext cx="3227916" cy="486833"/>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BE524B2B-86FE-9E43-B2E5-BBB99D5295B5}"/>
                </a:ext>
              </a:extLst>
            </xdr:cNvPr>
            <xdr:cNvSpPr txBox="1"/>
          </xdr:nvSpPr>
          <xdr:spPr>
            <a:xfrm>
              <a:off x="4085167" y="17536583"/>
              <a:ext cx="3227916" cy="4868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𝑃𝑟𝑒𝑚𝑖𝑢𝑚</m:t>
                    </m:r>
                    <m:r>
                      <a:rPr lang="en-US" sz="1100" b="0" i="1">
                        <a:latin typeface="Cambria Math" panose="02040503050406030204" pitchFamily="18" charset="0"/>
                      </a:rPr>
                      <m:t>=</m:t>
                    </m:r>
                    <m:nary>
                      <m:naryPr>
                        <m:chr m:val="∑"/>
                        <m:subHide m:val="on"/>
                        <m:supHide m:val="on"/>
                        <m:ctrlPr>
                          <a:rPr lang="en-US" sz="1100" b="0" i="1">
                            <a:latin typeface="Cambria Math" panose="02040503050406030204" pitchFamily="18" charset="0"/>
                            <a:ea typeface="Cambria Math" panose="02040503050406030204" pitchFamily="18" charset="0"/>
                          </a:rPr>
                        </m:ctrlPr>
                      </m:naryPr>
                      <m:sub/>
                      <m:sup/>
                      <m:e>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𝐿𝑜𝑠𝑠</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𝑎𝑠𝑠𝑒𝑡𝑠</m:t>
                            </m:r>
                          </m:e>
                        </m:d>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𝑃𝑟𝑜</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𝑏</m:t>
                            </m:r>
                          </m:e>
                          <m:sub>
                            <m:r>
                              <a:rPr lang="en-US" sz="1100" b="0" i="1">
                                <a:latin typeface="Cambria Math" panose="02040503050406030204" pitchFamily="18" charset="0"/>
                                <a:ea typeface="Cambria Math" panose="02040503050406030204" pitchFamily="18" charset="0"/>
                              </a:rPr>
                              <m:t>𝑅𝑖𝑠𝑘</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𝐴𝑑𝑗</m:t>
                            </m:r>
                          </m:sub>
                        </m:sSub>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𝐿𝑜𝑠𝑠</m:t>
                            </m:r>
                          </m:e>
                        </m:d>
                      </m:e>
                    </m:nary>
                  </m:oMath>
                </m:oMathPara>
              </a14:m>
              <a:endParaRPr lang="en-US" sz="1100"/>
            </a:p>
          </xdr:txBody>
        </xdr:sp>
      </mc:Choice>
      <mc:Fallback xmlns="">
        <xdr:sp macro="" textlink="">
          <xdr:nvSpPr>
            <xdr:cNvPr id="15" name="TextBox 14">
              <a:extLst>
                <a:ext uri="{FF2B5EF4-FFF2-40B4-BE49-F238E27FC236}">
                  <a16:creationId xmlns:a16="http://schemas.microsoft.com/office/drawing/2014/main" id="{BE524B2B-86FE-9E43-B2E5-BBB99D5295B5}"/>
                </a:ext>
              </a:extLst>
            </xdr:cNvPr>
            <xdr:cNvSpPr txBox="1"/>
          </xdr:nvSpPr>
          <xdr:spPr>
            <a:xfrm>
              <a:off x="4085167" y="17536583"/>
              <a:ext cx="3227916" cy="4868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r>
                <a:rPr lang="en-US" sz="1100" b="0" i="0">
                  <a:latin typeface="Cambria Math" panose="02040503050406030204" pitchFamily="18" charset="0"/>
                </a:rPr>
                <a:t>𝑃𝑟𝑒𝑚𝑖𝑢𝑚=</a:t>
              </a:r>
              <a:r>
                <a:rPr lang="en-US" sz="1100" b="0" i="0">
                  <a:latin typeface="Cambria Math" panose="02040503050406030204" pitchFamily="18" charset="0"/>
                  <a:ea typeface="Cambria Math" panose="02040503050406030204" pitchFamily="18" charset="0"/>
                </a:rPr>
                <a:t>∑▒〖(𝐿𝑜𝑠𝑠∧𝑎𝑠𝑠𝑒𝑡𝑠)×𝑃𝑟𝑜𝑏_(𝑅𝑖𝑠𝑘 𝐴𝑑𝑗) (𝐿𝑜𝑠𝑠) 〗</a:t>
              </a:r>
              <a:endParaRPr lang="en-US" sz="1100"/>
            </a:p>
          </xdr:txBody>
        </xdr:sp>
      </mc:Fallback>
    </mc:AlternateContent>
    <xdr:clientData/>
  </xdr:oneCellAnchor>
  <xdr:oneCellAnchor>
    <xdr:from>
      <xdr:col>1</xdr:col>
      <xdr:colOff>211667</xdr:colOff>
      <xdr:row>115</xdr:row>
      <xdr:rowOff>179917</xdr:rowOff>
    </xdr:from>
    <xdr:ext cx="1365374" cy="268471"/>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698B72B8-9854-3A46-8191-A2AF2254667F}"/>
                </a:ext>
              </a:extLst>
            </xdr:cNvPr>
            <xdr:cNvSpPr txBox="1"/>
          </xdr:nvSpPr>
          <xdr:spPr>
            <a:xfrm>
              <a:off x="1037167" y="23092834"/>
              <a:ext cx="1365374" cy="2684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acc>
                      <m:accPr>
                        <m:chr m:val="̅"/>
                        <m:ctrlPr>
                          <a:rPr lang="en-US" sz="1100" b="0" i="1">
                            <a:latin typeface="Cambria Math" panose="02040503050406030204" pitchFamily="18" charset="0"/>
                          </a:rPr>
                        </m:ctrlPr>
                      </m:accPr>
                      <m:e>
                        <m:r>
                          <a:rPr lang="en-US" sz="1100" b="0" i="1">
                            <a:latin typeface="Cambria Math" panose="02040503050406030204" pitchFamily="18" charset="0"/>
                          </a:rPr>
                          <m:t>𝑃</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acc>
                      <m:accPr>
                        <m:chr m:val="̅"/>
                        <m:ctrlPr>
                          <a:rPr lang="en-US" sz="1100" b="0" i="1">
                            <a:latin typeface="Cambria Math" panose="02040503050406030204" pitchFamily="18" charset="0"/>
                          </a:rPr>
                        </m:ctrlPr>
                      </m:accPr>
                      <m:e>
                        <m:r>
                          <a:rPr lang="en-US" sz="1100" b="0" i="1">
                            <a:latin typeface="Cambria Math" panose="02040503050406030204" pitchFamily="18" charset="0"/>
                          </a:rPr>
                          <m:t>𝑆</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acc>
                      <m:accPr>
                        <m:chr m:val="̅"/>
                        <m:ctrlPr>
                          <a:rPr lang="en-US" sz="1100" b="0" i="1">
                            <a:latin typeface="Cambria Math" panose="02040503050406030204" pitchFamily="18" charset="0"/>
                          </a:rPr>
                        </m:ctrlPr>
                      </m:accPr>
                      <m:e>
                        <m:r>
                          <a:rPr lang="en-US" sz="1100" b="0" i="1">
                            <a:latin typeface="Cambria Math" panose="02040503050406030204" pitchFamily="18" charset="0"/>
                          </a:rPr>
                          <m:t>𝑀</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oMath>
                </m:oMathPara>
              </a14:m>
              <a:endParaRPr lang="en-US" sz="1100"/>
            </a:p>
          </xdr:txBody>
        </xdr:sp>
      </mc:Choice>
      <mc:Fallback xmlns="">
        <xdr:sp macro="" textlink="">
          <xdr:nvSpPr>
            <xdr:cNvPr id="19" name="TextBox 18">
              <a:extLst>
                <a:ext uri="{FF2B5EF4-FFF2-40B4-BE49-F238E27FC236}">
                  <a16:creationId xmlns:a16="http://schemas.microsoft.com/office/drawing/2014/main" id="{698B72B8-9854-3A46-8191-A2AF2254667F}"/>
                </a:ext>
              </a:extLst>
            </xdr:cNvPr>
            <xdr:cNvSpPr txBox="1"/>
          </xdr:nvSpPr>
          <xdr:spPr>
            <a:xfrm>
              <a:off x="1037167" y="23092834"/>
              <a:ext cx="1365374" cy="2684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 ̅(𝑎)=𝑆 ̅(𝑎)+𝑀 ̅(𝑎)</a:t>
              </a:r>
              <a:endParaRPr lang="en-US" sz="1100"/>
            </a:p>
          </xdr:txBody>
        </xdr:sp>
      </mc:Fallback>
    </mc:AlternateContent>
    <xdr:clientData/>
  </xdr:oneCellAnchor>
  <xdr:oneCellAnchor>
    <xdr:from>
      <xdr:col>1</xdr:col>
      <xdr:colOff>254000</xdr:colOff>
      <xdr:row>123</xdr:row>
      <xdr:rowOff>169334</xdr:rowOff>
    </xdr:from>
    <xdr:ext cx="874983" cy="475900"/>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7500BC88-097F-DC4E-8652-C0A7D2CCF7E2}"/>
                </a:ext>
              </a:extLst>
            </xdr:cNvPr>
            <xdr:cNvSpPr txBox="1"/>
          </xdr:nvSpPr>
          <xdr:spPr>
            <a:xfrm>
              <a:off x="1079500" y="24690917"/>
              <a:ext cx="874983" cy="4759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acc>
                      <m:accPr>
                        <m:chr m:val="̅"/>
                        <m:ctrlPr>
                          <a:rPr lang="en-US" sz="1100" b="0" i="1">
                            <a:latin typeface="Cambria Math" panose="02040503050406030204" pitchFamily="18" charset="0"/>
                          </a:rPr>
                        </m:ctrlPr>
                      </m:accPr>
                      <m:e>
                        <m:r>
                          <a:rPr lang="en-US" sz="1100" b="0" i="1">
                            <a:latin typeface="Cambria Math" panose="02040503050406030204" pitchFamily="18" charset="0"/>
                            <a:ea typeface="Cambria Math" panose="02040503050406030204" pitchFamily="18" charset="0"/>
                          </a:rPr>
                          <m:t>𝜄</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f>
                      <m:fPr>
                        <m:ctrlPr>
                          <a:rPr lang="en-US" sz="1100" b="0" i="1">
                            <a:latin typeface="Cambria Math" panose="02040503050406030204" pitchFamily="18" charset="0"/>
                          </a:rPr>
                        </m:ctrlPr>
                      </m:fPr>
                      <m:num>
                        <m:acc>
                          <m:accPr>
                            <m:chr m:val="̅"/>
                            <m:ctrlPr>
                              <a:rPr lang="en-US" sz="1100" b="0" i="1">
                                <a:latin typeface="Cambria Math" panose="02040503050406030204" pitchFamily="18" charset="0"/>
                              </a:rPr>
                            </m:ctrlPr>
                          </m:accPr>
                          <m:e>
                            <m:r>
                              <a:rPr lang="en-US" sz="1100" b="0" i="1">
                                <a:latin typeface="Cambria Math" panose="02040503050406030204" pitchFamily="18" charset="0"/>
                              </a:rPr>
                              <m:t>𝑀</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num>
                      <m:den>
                        <m:acc>
                          <m:accPr>
                            <m:chr m:val="̅"/>
                            <m:ctrlPr>
                              <a:rPr lang="en-US" sz="1100" b="0" i="1">
                                <a:latin typeface="Cambria Math" panose="02040503050406030204" pitchFamily="18" charset="0"/>
                              </a:rPr>
                            </m:ctrlPr>
                          </m:accPr>
                          <m:e>
                            <m:r>
                              <a:rPr lang="en-US" sz="1100" b="0" i="1">
                                <a:latin typeface="Cambria Math" panose="02040503050406030204" pitchFamily="18" charset="0"/>
                              </a:rPr>
                              <m:t>𝑄</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den>
                    </m:f>
                  </m:oMath>
                </m:oMathPara>
              </a14:m>
              <a:endParaRPr lang="en-US" sz="1100"/>
            </a:p>
          </xdr:txBody>
        </xdr:sp>
      </mc:Choice>
      <mc:Fallback xmlns="">
        <xdr:sp macro="" textlink="">
          <xdr:nvSpPr>
            <xdr:cNvPr id="20" name="TextBox 19">
              <a:extLst>
                <a:ext uri="{FF2B5EF4-FFF2-40B4-BE49-F238E27FC236}">
                  <a16:creationId xmlns:a16="http://schemas.microsoft.com/office/drawing/2014/main" id="{7500BC88-097F-DC4E-8652-C0A7D2CCF7E2}"/>
                </a:ext>
              </a:extLst>
            </xdr:cNvPr>
            <xdr:cNvSpPr txBox="1"/>
          </xdr:nvSpPr>
          <xdr:spPr>
            <a:xfrm>
              <a:off x="1079500" y="24690917"/>
              <a:ext cx="874983" cy="4759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ea typeface="Cambria Math" panose="02040503050406030204" pitchFamily="18" charset="0"/>
                </a:rPr>
                <a:t>𝜄 ̅</a:t>
              </a:r>
              <a:r>
                <a:rPr lang="en-US" sz="1100" b="0" i="0">
                  <a:latin typeface="Cambria Math" panose="02040503050406030204" pitchFamily="18" charset="0"/>
                </a:rPr>
                <a:t>(𝑎)=(𝑀 ̅(𝑎))/(𝑄 ̅(𝑎) )</a:t>
              </a:r>
              <a:endParaRPr lang="en-US" sz="1100"/>
            </a:p>
          </xdr:txBody>
        </xdr:sp>
      </mc:Fallback>
    </mc:AlternateContent>
    <xdr:clientData/>
  </xdr:oneCellAnchor>
  <xdr:oneCellAnchor>
    <xdr:from>
      <xdr:col>1</xdr:col>
      <xdr:colOff>402167</xdr:colOff>
      <xdr:row>171</xdr:row>
      <xdr:rowOff>21167</xdr:rowOff>
    </xdr:from>
    <xdr:ext cx="1377620" cy="502189"/>
    <mc:AlternateContent xmlns:mc="http://schemas.openxmlformats.org/markup-compatibility/2006" xmlns:a14="http://schemas.microsoft.com/office/drawing/2010/main">
      <mc:Choice Requires="a14">
        <xdr:sp macro="" textlink="">
          <xdr:nvSpPr>
            <xdr:cNvPr id="21" name="TextBox 20">
              <a:extLst>
                <a:ext uri="{FF2B5EF4-FFF2-40B4-BE49-F238E27FC236}">
                  <a16:creationId xmlns:a16="http://schemas.microsoft.com/office/drawing/2014/main" id="{89999A86-9922-E347-8CE0-8EAC26F3AE7D}"/>
                </a:ext>
              </a:extLst>
            </xdr:cNvPr>
            <xdr:cNvSpPr txBox="1"/>
          </xdr:nvSpPr>
          <xdr:spPr>
            <a:xfrm>
              <a:off x="1227667" y="32268584"/>
              <a:ext cx="1377620"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solidFill>
                          <a:schemeClr val="tx1"/>
                        </a:solidFill>
                        <a:latin typeface="Cambria Math" panose="02040503050406030204" pitchFamily="18" charset="0"/>
                        <a:ea typeface="Cambria Math" panose="02040503050406030204" pitchFamily="18" charset="0"/>
                      </a:rPr>
                      <m:t>𝐸</m:t>
                    </m:r>
                    <m:d>
                      <m:dPr>
                        <m:begChr m:val="["/>
                        <m:endChr m:val="]"/>
                        <m:ctrlPr>
                          <a:rPr lang="en-US" sz="1100" b="0" i="1">
                            <a:solidFill>
                              <a:schemeClr val="tx1"/>
                            </a:solidFill>
                            <a:latin typeface="Cambria Math" panose="02040503050406030204" pitchFamily="18" charset="0"/>
                            <a:ea typeface="Cambria Math" panose="02040503050406030204" pitchFamily="18" charset="0"/>
                          </a:rPr>
                        </m:ctrlPr>
                      </m:dPr>
                      <m:e>
                        <m:r>
                          <a:rPr lang="en-US" sz="1100" b="0" i="1">
                            <a:solidFill>
                              <a:schemeClr val="tx1"/>
                            </a:solidFill>
                            <a:latin typeface="Cambria Math" panose="02040503050406030204" pitchFamily="18" charset="0"/>
                          </a:rPr>
                          <m:t>𝑋</m:t>
                        </m:r>
                        <m:r>
                          <a:rPr lang="en-US" sz="1100" b="0" i="1">
                            <a:solidFill>
                              <a:schemeClr val="tx1"/>
                            </a:solidFill>
                            <a:latin typeface="Cambria Math" panose="02040503050406030204" pitchFamily="18" charset="0"/>
                            <a:ea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𝑎</m:t>
                        </m:r>
                      </m:e>
                    </m:d>
                    <m:r>
                      <a:rPr lang="en-US" sz="1100" b="0" i="1">
                        <a:solidFill>
                          <a:schemeClr val="tx1"/>
                        </a:solidFill>
                        <a:latin typeface="Cambria Math" panose="02040503050406030204" pitchFamily="18" charset="0"/>
                        <a:ea typeface="Cambria Math" panose="02040503050406030204" pitchFamily="18" charset="0"/>
                      </a:rPr>
                      <m:t>=</m:t>
                    </m:r>
                    <m:nary>
                      <m:naryPr>
                        <m:chr m:val="∑"/>
                        <m:subHide m:val="on"/>
                        <m:supHide m:val="on"/>
                        <m:ctrlPr>
                          <a:rPr lang="en-US" sz="1100" b="0" i="1">
                            <a:solidFill>
                              <a:schemeClr val="tx1"/>
                            </a:solidFill>
                            <a:latin typeface="Cambria Math" panose="02040503050406030204" pitchFamily="18" charset="0"/>
                            <a:ea typeface="Cambria Math" panose="02040503050406030204" pitchFamily="18" charset="0"/>
                          </a:rPr>
                        </m:ctrlPr>
                      </m:naryPr>
                      <m:sub/>
                      <m:sup/>
                      <m:e>
                        <m:r>
                          <a:rPr lang="en-US" sz="1100" b="0" i="1">
                            <a:solidFill>
                              <a:schemeClr val="tx1"/>
                            </a:solidFill>
                            <a:latin typeface="Cambria Math" panose="02040503050406030204" pitchFamily="18" charset="0"/>
                            <a:ea typeface="Cambria Math" panose="02040503050406030204" pitchFamily="18" charset="0"/>
                          </a:rPr>
                          <m:t>𝑆</m:t>
                        </m:r>
                        <m:r>
                          <a:rPr lang="en-US" sz="1100" b="0" i="1">
                            <a:solidFill>
                              <a:schemeClr val="tx1"/>
                            </a:solidFill>
                            <a:latin typeface="Cambria Math" panose="02040503050406030204" pitchFamily="18" charset="0"/>
                            <a:ea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𝑋</m:t>
                        </m:r>
                        <m:r>
                          <a:rPr lang="en-US" sz="1100" b="0" i="1">
                            <a:solidFill>
                              <a:schemeClr val="tx1"/>
                            </a:solidFill>
                            <a:latin typeface="Cambria Math" panose="02040503050406030204" pitchFamily="18" charset="0"/>
                            <a:ea typeface="Cambria Math" panose="02040503050406030204" pitchFamily="18" charset="0"/>
                          </a:rPr>
                          <m:t>′</m:t>
                        </m:r>
                      </m:e>
                    </m:nary>
                    <m:r>
                      <m:rPr>
                        <m:nor/>
                      </m:rPr>
                      <a:rPr lang="en-US" sz="1100">
                        <a:solidFill>
                          <a:schemeClr val="tx1"/>
                        </a:solidFill>
                      </a:rPr>
                      <m:t> </m:t>
                    </m:r>
                  </m:oMath>
                </m:oMathPara>
              </a14:m>
              <a:endParaRPr lang="en-US" sz="1100">
                <a:solidFill>
                  <a:schemeClr val="tx1"/>
                </a:solidFill>
              </a:endParaRPr>
            </a:p>
          </xdr:txBody>
        </xdr:sp>
      </mc:Choice>
      <mc:Fallback xmlns="">
        <xdr:sp macro="" textlink="">
          <xdr:nvSpPr>
            <xdr:cNvPr id="21" name="TextBox 20">
              <a:extLst>
                <a:ext uri="{FF2B5EF4-FFF2-40B4-BE49-F238E27FC236}">
                  <a16:creationId xmlns:a16="http://schemas.microsoft.com/office/drawing/2014/main" id="{89999A86-9922-E347-8CE0-8EAC26F3AE7D}"/>
                </a:ext>
              </a:extLst>
            </xdr:cNvPr>
            <xdr:cNvSpPr txBox="1"/>
          </xdr:nvSpPr>
          <xdr:spPr>
            <a:xfrm>
              <a:off x="1227667" y="32268584"/>
              <a:ext cx="1377620"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r>
                <a:rPr lang="en-US" sz="1100" b="0" i="0">
                  <a:solidFill>
                    <a:schemeClr val="tx1"/>
                  </a:solidFill>
                  <a:latin typeface="Cambria Math" panose="02040503050406030204" pitchFamily="18" charset="0"/>
                  <a:ea typeface="Cambria Math" panose="02040503050406030204" pitchFamily="18" charset="0"/>
                </a:rPr>
                <a:t>𝐸[</a:t>
              </a:r>
              <a:r>
                <a:rPr lang="en-US" sz="1100" b="0" i="0">
                  <a:solidFill>
                    <a:schemeClr val="tx1"/>
                  </a:solidFill>
                  <a:latin typeface="Cambria Math" panose="02040503050406030204" pitchFamily="18" charset="0"/>
                </a:rPr>
                <a:t>𝑋</a:t>
              </a:r>
              <a:r>
                <a:rPr lang="en-US" sz="1100" b="0" i="0">
                  <a:solidFill>
                    <a:schemeClr val="tx1"/>
                  </a:solidFill>
                  <a:latin typeface="Cambria Math" panose="02040503050406030204" pitchFamily="18" charset="0"/>
                  <a:ea typeface="Cambria Math" panose="02040503050406030204" pitchFamily="18" charset="0"/>
                </a:rPr>
                <a:t>∧𝑎]=∑▒𝑆∆𝑋′ "</a:t>
              </a:r>
              <a:r>
                <a:rPr lang="en-US" sz="1100" i="0">
                  <a:solidFill>
                    <a:schemeClr val="tx1"/>
                  </a:solidFill>
                  <a:latin typeface="Cambria Math" panose="02040503050406030204" pitchFamily="18" charset="0"/>
                </a:rPr>
                <a:t> </a:t>
              </a:r>
              <a:r>
                <a:rPr lang="en-US" sz="1100" i="0">
                  <a:solidFill>
                    <a:schemeClr val="tx1"/>
                  </a:solidFill>
                </a:rPr>
                <a:t>"</a:t>
              </a:r>
              <a:endParaRPr lang="en-US" sz="1100">
                <a:solidFill>
                  <a:schemeClr val="tx1"/>
                </a:solidFill>
              </a:endParaRPr>
            </a:p>
          </xdr:txBody>
        </xdr:sp>
      </mc:Fallback>
    </mc:AlternateContent>
    <xdr:clientData/>
  </xdr:oneCellAnchor>
  <xdr:oneCellAnchor>
    <xdr:from>
      <xdr:col>4</xdr:col>
      <xdr:colOff>253999</xdr:colOff>
      <xdr:row>171</xdr:row>
      <xdr:rowOff>84666</xdr:rowOff>
    </xdr:from>
    <xdr:ext cx="3249083" cy="486833"/>
    <mc:AlternateContent xmlns:mc="http://schemas.openxmlformats.org/markup-compatibility/2006" xmlns:a14="http://schemas.microsoft.com/office/drawing/2010/main">
      <mc:Choice Requires="a14">
        <xdr:sp macro="" textlink="">
          <xdr:nvSpPr>
            <xdr:cNvPr id="22" name="TextBox 21">
              <a:extLst>
                <a:ext uri="{FF2B5EF4-FFF2-40B4-BE49-F238E27FC236}">
                  <a16:creationId xmlns:a16="http://schemas.microsoft.com/office/drawing/2014/main" id="{9B626CB6-39E5-0D4D-9B28-A4245095EAEB}"/>
                </a:ext>
              </a:extLst>
            </xdr:cNvPr>
            <xdr:cNvSpPr txBox="1"/>
          </xdr:nvSpPr>
          <xdr:spPr>
            <a:xfrm>
              <a:off x="3555999" y="32332083"/>
              <a:ext cx="3249083" cy="4868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14:m>
                <m:oMathPara xmlns:m="http://schemas.openxmlformats.org/officeDocument/2006/math">
                  <m:oMathParaPr>
                    <m:jc m:val="centerGroup"/>
                  </m:oMathParaPr>
                  <m:oMath xmlns:m="http://schemas.openxmlformats.org/officeDocument/2006/math">
                    <m:r>
                      <a:rPr lang="en-US" sz="1100" b="0" i="1">
                        <a:solidFill>
                          <a:schemeClr val="tx1"/>
                        </a:solidFill>
                        <a:latin typeface="Cambria Math" panose="02040503050406030204" pitchFamily="18" charset="0"/>
                      </a:rPr>
                      <m:t>𝐸</m:t>
                    </m:r>
                    <m:d>
                      <m:dPr>
                        <m:begChr m:val="["/>
                        <m:endChr m:val="]"/>
                        <m:ctrlPr>
                          <a:rPr lang="en-US" sz="1100" b="0" i="1">
                            <a:solidFill>
                              <a:schemeClr val="tx1"/>
                            </a:solidFill>
                            <a:latin typeface="Cambria Math" panose="02040503050406030204" pitchFamily="18" charset="0"/>
                          </a:rPr>
                        </m:ctrlPr>
                      </m:dPr>
                      <m:e>
                        <m:d>
                          <m:dPr>
                            <m:ctrlPr>
                              <a:rPr lang="en-US" sz="1100" b="0" i="1">
                                <a:solidFill>
                                  <a:schemeClr val="tx1"/>
                                </a:solidFill>
                                <a:latin typeface="Cambria Math" panose="02040503050406030204" pitchFamily="18" charset="0"/>
                                <a:ea typeface="Cambria Math" panose="02040503050406030204" pitchFamily="18" charset="0"/>
                              </a:rPr>
                            </m:ctrlPr>
                          </m:dPr>
                          <m:e>
                            <m:r>
                              <a:rPr lang="en-US" sz="1100" b="0" i="1">
                                <a:solidFill>
                                  <a:schemeClr val="tx1"/>
                                </a:solidFill>
                                <a:latin typeface="Cambria Math" panose="02040503050406030204" pitchFamily="18" charset="0"/>
                                <a:ea typeface="Cambria Math" panose="02040503050406030204" pitchFamily="18" charset="0"/>
                              </a:rPr>
                              <m:t>𝐿𝑜𝑠𝑠</m:t>
                            </m:r>
                            <m:r>
                              <a:rPr lang="en-US" sz="1100" b="0" i="1">
                                <a:solidFill>
                                  <a:schemeClr val="tx1"/>
                                </a:solidFill>
                                <a:latin typeface="Cambria Math" panose="02040503050406030204" pitchFamily="18" charset="0"/>
                                <a:ea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𝑎𝑠𝑠𝑒𝑡𝑠</m:t>
                            </m:r>
                          </m:e>
                        </m:d>
                      </m:e>
                    </m:d>
                    <m:r>
                      <a:rPr lang="en-US" sz="1100" b="0" i="1">
                        <a:solidFill>
                          <a:schemeClr val="tx1"/>
                        </a:solidFill>
                        <a:latin typeface="Cambria Math" panose="02040503050406030204" pitchFamily="18" charset="0"/>
                      </a:rPr>
                      <m:t>=</m:t>
                    </m:r>
                    <m:nary>
                      <m:naryPr>
                        <m:chr m:val="∑"/>
                        <m:subHide m:val="on"/>
                        <m:supHide m:val="on"/>
                        <m:ctrlPr>
                          <a:rPr lang="en-US" sz="1100" b="0" i="1">
                            <a:solidFill>
                              <a:schemeClr val="tx1"/>
                            </a:solidFill>
                            <a:latin typeface="Cambria Math" panose="02040503050406030204" pitchFamily="18" charset="0"/>
                            <a:ea typeface="Cambria Math" panose="02040503050406030204" pitchFamily="18" charset="0"/>
                          </a:rPr>
                        </m:ctrlPr>
                      </m:naryPr>
                      <m:sub/>
                      <m:sup/>
                      <m:e>
                        <m:r>
                          <a:rPr lang="en-US" sz="1100" b="0" i="1">
                            <a:solidFill>
                              <a:schemeClr val="tx1"/>
                            </a:solidFill>
                            <a:latin typeface="Cambria Math" panose="02040503050406030204" pitchFamily="18" charset="0"/>
                            <a:ea typeface="Cambria Math" panose="02040503050406030204" pitchFamily="18" charset="0"/>
                          </a:rPr>
                          <m:t>𝑆𝑢𝑟𝑣𝑖𝑣𝑎𝑙</m:t>
                        </m:r>
                        <m:r>
                          <a:rPr lang="en-US" sz="1100" b="0" i="1">
                            <a:solidFill>
                              <a:schemeClr val="tx1"/>
                            </a:solidFill>
                            <a:latin typeface="Cambria Math" panose="02040503050406030204" pitchFamily="18" charset="0"/>
                            <a:ea typeface="Cambria Math" panose="02040503050406030204" pitchFamily="18" charset="0"/>
                          </a:rPr>
                          <m:t>×∆</m:t>
                        </m:r>
                        <m:d>
                          <m:dPr>
                            <m:ctrlPr>
                              <a:rPr lang="en-US" sz="1100" b="0" i="1">
                                <a:solidFill>
                                  <a:schemeClr val="tx1"/>
                                </a:solidFill>
                                <a:latin typeface="Cambria Math" panose="02040503050406030204" pitchFamily="18" charset="0"/>
                                <a:ea typeface="Cambria Math" panose="02040503050406030204" pitchFamily="18" charset="0"/>
                              </a:rPr>
                            </m:ctrlPr>
                          </m:dPr>
                          <m:e>
                            <m:r>
                              <a:rPr lang="en-US" sz="1100" b="0" i="1">
                                <a:solidFill>
                                  <a:schemeClr val="tx1"/>
                                </a:solidFill>
                                <a:latin typeface="Cambria Math" panose="02040503050406030204" pitchFamily="18" charset="0"/>
                                <a:ea typeface="Cambria Math" panose="02040503050406030204" pitchFamily="18" charset="0"/>
                              </a:rPr>
                              <m:t>𝐿𝑜𝑠𝑠</m:t>
                            </m:r>
                            <m:r>
                              <a:rPr lang="en-US" sz="1100" b="0" i="1">
                                <a:solidFill>
                                  <a:schemeClr val="tx1"/>
                                </a:solidFill>
                                <a:latin typeface="Cambria Math" panose="02040503050406030204" pitchFamily="18" charset="0"/>
                                <a:ea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𝑎𝑠𝑠𝑒𝑡𝑠</m:t>
                            </m:r>
                          </m:e>
                        </m:d>
                      </m:e>
                    </m:nary>
                  </m:oMath>
                </m:oMathPara>
              </a14:m>
              <a:endParaRPr lang="en-US" sz="1100">
                <a:solidFill>
                  <a:schemeClr val="tx1"/>
                </a:solidFill>
              </a:endParaRPr>
            </a:p>
          </xdr:txBody>
        </xdr:sp>
      </mc:Choice>
      <mc:Fallback xmlns="">
        <xdr:sp macro="" textlink="">
          <xdr:nvSpPr>
            <xdr:cNvPr id="22" name="TextBox 21">
              <a:extLst>
                <a:ext uri="{FF2B5EF4-FFF2-40B4-BE49-F238E27FC236}">
                  <a16:creationId xmlns:a16="http://schemas.microsoft.com/office/drawing/2014/main" id="{9B626CB6-39E5-0D4D-9B28-A4245095EAEB}"/>
                </a:ext>
              </a:extLst>
            </xdr:cNvPr>
            <xdr:cNvSpPr txBox="1"/>
          </xdr:nvSpPr>
          <xdr:spPr>
            <a:xfrm>
              <a:off x="3555999" y="32332083"/>
              <a:ext cx="3249083" cy="4868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r>
                <a:rPr lang="en-US" sz="1100" b="0" i="0">
                  <a:solidFill>
                    <a:schemeClr val="tx1"/>
                  </a:solidFill>
                  <a:latin typeface="Cambria Math" panose="02040503050406030204" pitchFamily="18" charset="0"/>
                </a:rPr>
                <a:t>𝐸[</a:t>
              </a:r>
              <a:r>
                <a:rPr lang="en-US" sz="1100" b="0" i="0">
                  <a:solidFill>
                    <a:schemeClr val="tx1"/>
                  </a:solidFill>
                  <a:latin typeface="Cambria Math" panose="02040503050406030204" pitchFamily="18" charset="0"/>
                  <a:ea typeface="Cambria Math" panose="02040503050406030204" pitchFamily="18" charset="0"/>
                </a:rPr>
                <a:t>(𝐿𝑜𝑠𝑠∧𝑎𝑠𝑠𝑒𝑡𝑠)]</a:t>
              </a:r>
              <a:r>
                <a:rPr lang="en-US" sz="1100" b="0" i="0">
                  <a:solidFill>
                    <a:schemeClr val="tx1"/>
                  </a:solidFill>
                  <a:latin typeface="Cambria Math" panose="02040503050406030204" pitchFamily="18" charset="0"/>
                </a:rPr>
                <a:t>=</a:t>
              </a:r>
              <a:r>
                <a:rPr lang="en-US" sz="1100" b="0" i="0">
                  <a:solidFill>
                    <a:schemeClr val="tx1"/>
                  </a:solidFill>
                  <a:latin typeface="Cambria Math" panose="02040503050406030204" pitchFamily="18" charset="0"/>
                  <a:ea typeface="Cambria Math" panose="02040503050406030204" pitchFamily="18" charset="0"/>
                </a:rPr>
                <a:t>∑▒〖𝑆𝑢𝑟𝑣𝑖𝑣𝑎𝑙×∆(𝐿𝑜𝑠𝑠∧𝑎𝑠𝑠𝑒𝑡𝑠) 〗</a:t>
              </a:r>
              <a:endParaRPr lang="en-US" sz="1100">
                <a:solidFill>
                  <a:schemeClr val="tx1"/>
                </a:solidFill>
              </a:endParaRPr>
            </a:p>
          </xdr:txBody>
        </xdr:sp>
      </mc:Fallback>
    </mc:AlternateContent>
    <xdr:clientData/>
  </xdr:oneCellAnchor>
  <xdr:oneCellAnchor>
    <xdr:from>
      <xdr:col>1</xdr:col>
      <xdr:colOff>391583</xdr:colOff>
      <xdr:row>174</xdr:row>
      <xdr:rowOff>95250</xdr:rowOff>
    </xdr:from>
    <xdr:ext cx="1670714" cy="502189"/>
    <mc:AlternateContent xmlns:mc="http://schemas.openxmlformats.org/markup-compatibility/2006" xmlns:a14="http://schemas.microsoft.com/office/drawing/2010/main">
      <mc:Choice Requires="a14">
        <xdr:sp macro="" textlink="">
          <xdr:nvSpPr>
            <xdr:cNvPr id="23" name="TextBox 22">
              <a:extLst>
                <a:ext uri="{FF2B5EF4-FFF2-40B4-BE49-F238E27FC236}">
                  <a16:creationId xmlns:a16="http://schemas.microsoft.com/office/drawing/2014/main" id="{96B635FC-97FC-7B40-9980-471AE527AE6D}"/>
                </a:ext>
              </a:extLst>
            </xdr:cNvPr>
            <xdr:cNvSpPr txBox="1"/>
          </xdr:nvSpPr>
          <xdr:spPr>
            <a:xfrm>
              <a:off x="1217083" y="32945917"/>
              <a:ext cx="1670714"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solidFill>
                              <a:schemeClr val="tx1"/>
                            </a:solidFill>
                            <a:latin typeface="Cambria Math" panose="02040503050406030204" pitchFamily="18" charset="0"/>
                            <a:ea typeface="Cambria Math" panose="02040503050406030204" pitchFamily="18" charset="0"/>
                          </a:rPr>
                        </m:ctrlPr>
                      </m:sSubPr>
                      <m:e>
                        <m:r>
                          <a:rPr lang="en-US" sz="1100" b="0" i="1">
                            <a:solidFill>
                              <a:schemeClr val="tx1"/>
                            </a:solidFill>
                            <a:latin typeface="Cambria Math" panose="02040503050406030204" pitchFamily="18" charset="0"/>
                            <a:ea typeface="Cambria Math" panose="02040503050406030204" pitchFamily="18" charset="0"/>
                          </a:rPr>
                          <m:t>𝜌</m:t>
                        </m:r>
                      </m:e>
                      <m:sub>
                        <m:r>
                          <a:rPr lang="en-US" sz="1100" b="0" i="1">
                            <a:solidFill>
                              <a:schemeClr val="tx1"/>
                            </a:solidFill>
                            <a:latin typeface="Cambria Math" panose="02040503050406030204" pitchFamily="18" charset="0"/>
                            <a:ea typeface="Cambria Math" panose="02040503050406030204" pitchFamily="18" charset="0"/>
                          </a:rPr>
                          <m:t>𝑔</m:t>
                        </m:r>
                      </m:sub>
                    </m:sSub>
                    <m:d>
                      <m:dPr>
                        <m:ctrlPr>
                          <a:rPr lang="en-US" sz="1100" b="0" i="1">
                            <a:solidFill>
                              <a:schemeClr val="tx1"/>
                            </a:solidFill>
                            <a:latin typeface="Cambria Math" panose="02040503050406030204" pitchFamily="18" charset="0"/>
                            <a:ea typeface="Cambria Math" panose="02040503050406030204" pitchFamily="18" charset="0"/>
                          </a:rPr>
                        </m:ctrlPr>
                      </m:dPr>
                      <m:e>
                        <m:r>
                          <a:rPr lang="en-US" sz="1100" b="0" i="1">
                            <a:solidFill>
                              <a:schemeClr val="tx1"/>
                            </a:solidFill>
                            <a:latin typeface="Cambria Math" panose="02040503050406030204" pitchFamily="18" charset="0"/>
                          </a:rPr>
                          <m:t>𝑋</m:t>
                        </m:r>
                        <m:r>
                          <a:rPr lang="en-US" sz="1100" b="0" i="1">
                            <a:solidFill>
                              <a:schemeClr val="tx1"/>
                            </a:solidFill>
                            <a:latin typeface="Cambria Math" panose="02040503050406030204" pitchFamily="18" charset="0"/>
                            <a:ea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𝑎</m:t>
                        </m:r>
                      </m:e>
                    </m:d>
                    <m:r>
                      <a:rPr lang="en-US" sz="1100" b="0" i="1">
                        <a:solidFill>
                          <a:schemeClr val="tx1"/>
                        </a:solidFill>
                        <a:latin typeface="Cambria Math" panose="02040503050406030204" pitchFamily="18" charset="0"/>
                        <a:ea typeface="Cambria Math" panose="02040503050406030204" pitchFamily="18" charset="0"/>
                      </a:rPr>
                      <m:t>=</m:t>
                    </m:r>
                    <m:nary>
                      <m:naryPr>
                        <m:chr m:val="∑"/>
                        <m:subHide m:val="on"/>
                        <m:supHide m:val="on"/>
                        <m:ctrlPr>
                          <a:rPr lang="en-US" sz="1100" b="0" i="1">
                            <a:solidFill>
                              <a:schemeClr val="tx1"/>
                            </a:solidFill>
                            <a:latin typeface="Cambria Math" panose="02040503050406030204" pitchFamily="18" charset="0"/>
                            <a:ea typeface="Cambria Math" panose="02040503050406030204" pitchFamily="18" charset="0"/>
                          </a:rPr>
                        </m:ctrlPr>
                      </m:naryPr>
                      <m:sub/>
                      <m:sup/>
                      <m:e>
                        <m:r>
                          <a:rPr lang="en-US" sz="1100" b="0" i="1">
                            <a:solidFill>
                              <a:schemeClr val="tx1"/>
                            </a:solidFill>
                            <a:latin typeface="Cambria Math" panose="02040503050406030204" pitchFamily="18" charset="0"/>
                          </a:rPr>
                          <m:t>𝑔</m:t>
                        </m:r>
                        <m:d>
                          <m:dPr>
                            <m:ctrlPr>
                              <a:rPr lang="en-US" sz="1100" b="0" i="1">
                                <a:solidFill>
                                  <a:schemeClr val="tx1"/>
                                </a:solidFill>
                                <a:latin typeface="Cambria Math" panose="02040503050406030204" pitchFamily="18" charset="0"/>
                              </a:rPr>
                            </m:ctrlPr>
                          </m:dPr>
                          <m:e>
                            <m:r>
                              <a:rPr lang="en-US" sz="1100" b="0" i="1">
                                <a:solidFill>
                                  <a:schemeClr val="tx1"/>
                                </a:solidFill>
                                <a:latin typeface="Cambria Math" panose="02040503050406030204" pitchFamily="18" charset="0"/>
                              </a:rPr>
                              <m:t>𝑆</m:t>
                            </m:r>
                          </m:e>
                        </m:d>
                        <m:r>
                          <a:rPr lang="en-US" sz="1100" b="0" i="1">
                            <a:solidFill>
                              <a:schemeClr val="tx1"/>
                            </a:solidFill>
                            <a:latin typeface="Cambria Math" panose="02040503050406030204" pitchFamily="18" charset="0"/>
                            <a:ea typeface="Cambria Math" panose="02040503050406030204" pitchFamily="18" charset="0"/>
                          </a:rPr>
                          <m:t>∆</m:t>
                        </m:r>
                        <m:sSup>
                          <m:sSupPr>
                            <m:ctrlPr>
                              <a:rPr lang="en-US" sz="1100" b="0" i="1">
                                <a:solidFill>
                                  <a:schemeClr val="tx1"/>
                                </a:solidFill>
                                <a:latin typeface="Cambria Math" panose="02040503050406030204" pitchFamily="18" charset="0"/>
                                <a:ea typeface="Cambria Math" panose="02040503050406030204" pitchFamily="18" charset="0"/>
                              </a:rPr>
                            </m:ctrlPr>
                          </m:sSupPr>
                          <m:e>
                            <m:r>
                              <a:rPr lang="en-US" sz="1100" b="0" i="1">
                                <a:solidFill>
                                  <a:schemeClr val="tx1"/>
                                </a:solidFill>
                                <a:latin typeface="Cambria Math" panose="02040503050406030204" pitchFamily="18" charset="0"/>
                                <a:ea typeface="Cambria Math" panose="02040503050406030204" pitchFamily="18" charset="0"/>
                              </a:rPr>
                              <m:t>𝑋</m:t>
                            </m:r>
                          </m:e>
                          <m:sup>
                            <m:r>
                              <a:rPr lang="en-US" sz="1100" b="0" i="1">
                                <a:solidFill>
                                  <a:schemeClr val="tx1"/>
                                </a:solidFill>
                                <a:latin typeface="Cambria Math" panose="02040503050406030204" pitchFamily="18" charset="0"/>
                                <a:ea typeface="Cambria Math" panose="02040503050406030204" pitchFamily="18" charset="0"/>
                              </a:rPr>
                              <m:t>′</m:t>
                            </m:r>
                          </m:sup>
                        </m:sSup>
                      </m:e>
                    </m:nary>
                    <m:r>
                      <m:rPr>
                        <m:nor/>
                      </m:rPr>
                      <a:rPr lang="en-US" sz="1100">
                        <a:solidFill>
                          <a:schemeClr val="tx1"/>
                        </a:solidFill>
                      </a:rPr>
                      <m:t> </m:t>
                    </m:r>
                  </m:oMath>
                </m:oMathPara>
              </a14:m>
              <a:endParaRPr lang="en-US" sz="1100">
                <a:solidFill>
                  <a:schemeClr val="tx1"/>
                </a:solidFill>
              </a:endParaRPr>
            </a:p>
          </xdr:txBody>
        </xdr:sp>
      </mc:Choice>
      <mc:Fallback xmlns="">
        <xdr:sp macro="" textlink="">
          <xdr:nvSpPr>
            <xdr:cNvPr id="23" name="TextBox 22">
              <a:extLst>
                <a:ext uri="{FF2B5EF4-FFF2-40B4-BE49-F238E27FC236}">
                  <a16:creationId xmlns:a16="http://schemas.microsoft.com/office/drawing/2014/main" id="{96B635FC-97FC-7B40-9980-471AE527AE6D}"/>
                </a:ext>
              </a:extLst>
            </xdr:cNvPr>
            <xdr:cNvSpPr txBox="1"/>
          </xdr:nvSpPr>
          <xdr:spPr>
            <a:xfrm>
              <a:off x="1217083" y="32945917"/>
              <a:ext cx="1670714"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r>
                <a:rPr lang="en-US" sz="1100" b="0" i="0">
                  <a:solidFill>
                    <a:schemeClr val="tx1"/>
                  </a:solidFill>
                  <a:latin typeface="Cambria Math" panose="02040503050406030204" pitchFamily="18" charset="0"/>
                  <a:ea typeface="Cambria Math" panose="02040503050406030204" pitchFamily="18" charset="0"/>
                </a:rPr>
                <a:t>𝜌_𝑔 (</a:t>
              </a:r>
              <a:r>
                <a:rPr lang="en-US" sz="1100" b="0" i="0">
                  <a:solidFill>
                    <a:schemeClr val="tx1"/>
                  </a:solidFill>
                  <a:latin typeface="Cambria Math" panose="02040503050406030204" pitchFamily="18" charset="0"/>
                </a:rPr>
                <a:t>𝑋</a:t>
              </a:r>
              <a:r>
                <a:rPr lang="en-US" sz="1100" b="0" i="0">
                  <a:solidFill>
                    <a:schemeClr val="tx1"/>
                  </a:solidFill>
                  <a:latin typeface="Cambria Math" panose="02040503050406030204" pitchFamily="18" charset="0"/>
                  <a:ea typeface="Cambria Math" panose="02040503050406030204" pitchFamily="18" charset="0"/>
                </a:rPr>
                <a:t>∧𝑎)=∑▒〖</a:t>
              </a:r>
              <a:r>
                <a:rPr lang="en-US" sz="1100" b="0" i="0">
                  <a:solidFill>
                    <a:schemeClr val="tx1"/>
                  </a:solidFill>
                  <a:latin typeface="Cambria Math" panose="02040503050406030204" pitchFamily="18" charset="0"/>
                </a:rPr>
                <a:t>𝑔(𝑆)</a:t>
              </a:r>
              <a:r>
                <a:rPr lang="en-US" sz="1100" b="0" i="0">
                  <a:solidFill>
                    <a:schemeClr val="tx1"/>
                  </a:solidFill>
                  <a:latin typeface="Cambria Math" panose="02040503050406030204" pitchFamily="18" charset="0"/>
                  <a:ea typeface="Cambria Math" panose="02040503050406030204" pitchFamily="18" charset="0"/>
                </a:rPr>
                <a:t>∆𝑋^′ 〗 "</a:t>
              </a:r>
              <a:r>
                <a:rPr lang="en-US" sz="1100" i="0">
                  <a:solidFill>
                    <a:schemeClr val="tx1"/>
                  </a:solidFill>
                  <a:latin typeface="Cambria Math" panose="02040503050406030204" pitchFamily="18" charset="0"/>
                </a:rPr>
                <a:t> </a:t>
              </a:r>
              <a:r>
                <a:rPr lang="en-US" sz="1100" i="0">
                  <a:solidFill>
                    <a:schemeClr val="tx1"/>
                  </a:solidFill>
                </a:rPr>
                <a:t>"</a:t>
              </a:r>
              <a:endParaRPr lang="en-US" sz="1100">
                <a:solidFill>
                  <a:schemeClr val="tx1"/>
                </a:solidFill>
              </a:endParaRPr>
            </a:p>
          </xdr:txBody>
        </xdr:sp>
      </mc:Fallback>
    </mc:AlternateContent>
    <xdr:clientData/>
  </xdr:oneCellAnchor>
  <xdr:oneCellAnchor>
    <xdr:from>
      <xdr:col>4</xdr:col>
      <xdr:colOff>275166</xdr:colOff>
      <xdr:row>174</xdr:row>
      <xdr:rowOff>158750</xdr:rowOff>
    </xdr:from>
    <xdr:ext cx="3397249" cy="486833"/>
    <mc:AlternateContent xmlns:mc="http://schemas.openxmlformats.org/markup-compatibility/2006" xmlns:a14="http://schemas.microsoft.com/office/drawing/2010/main">
      <mc:Choice Requires="a14">
        <xdr:sp macro="" textlink="">
          <xdr:nvSpPr>
            <xdr:cNvPr id="24" name="TextBox 23">
              <a:extLst>
                <a:ext uri="{FF2B5EF4-FFF2-40B4-BE49-F238E27FC236}">
                  <a16:creationId xmlns:a16="http://schemas.microsoft.com/office/drawing/2014/main" id="{81C27F60-00BD-4E41-8BDE-9F88DDE105EC}"/>
                </a:ext>
              </a:extLst>
            </xdr:cNvPr>
            <xdr:cNvSpPr txBox="1"/>
          </xdr:nvSpPr>
          <xdr:spPr>
            <a:xfrm>
              <a:off x="3577166" y="33009417"/>
              <a:ext cx="3397249" cy="4868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14:m>
                <m:oMathPara xmlns:m="http://schemas.openxmlformats.org/officeDocument/2006/math">
                  <m:oMathParaPr>
                    <m:jc m:val="centerGroup"/>
                  </m:oMathParaPr>
                  <m:oMath xmlns:m="http://schemas.openxmlformats.org/officeDocument/2006/math">
                    <m:r>
                      <a:rPr lang="en-US" sz="1100" b="0" i="1">
                        <a:solidFill>
                          <a:schemeClr val="tx1"/>
                        </a:solidFill>
                        <a:latin typeface="Cambria Math" panose="02040503050406030204" pitchFamily="18" charset="0"/>
                      </a:rPr>
                      <m:t>𝑃𝑟𝑒𝑚𝑖𝑢𝑚</m:t>
                    </m:r>
                    <m:r>
                      <a:rPr lang="en-US" sz="1100" b="0" i="1">
                        <a:solidFill>
                          <a:schemeClr val="tx1"/>
                        </a:solidFill>
                        <a:latin typeface="Cambria Math" panose="02040503050406030204" pitchFamily="18" charset="0"/>
                      </a:rPr>
                      <m:t>=</m:t>
                    </m:r>
                    <m:nary>
                      <m:naryPr>
                        <m:chr m:val="∑"/>
                        <m:subHide m:val="on"/>
                        <m:supHide m:val="on"/>
                        <m:ctrlPr>
                          <a:rPr lang="en-US" sz="1100" b="0" i="1">
                            <a:solidFill>
                              <a:schemeClr val="tx1"/>
                            </a:solidFill>
                            <a:latin typeface="Cambria Math" panose="02040503050406030204" pitchFamily="18" charset="0"/>
                            <a:ea typeface="Cambria Math" panose="02040503050406030204" pitchFamily="18" charset="0"/>
                          </a:rPr>
                        </m:ctrlPr>
                      </m:naryPr>
                      <m:sub/>
                      <m:sup/>
                      <m:e>
                        <m:r>
                          <a:rPr lang="en-US" sz="1100" b="0" i="1">
                            <a:solidFill>
                              <a:schemeClr val="tx1"/>
                            </a:solidFill>
                            <a:latin typeface="Cambria Math" panose="02040503050406030204" pitchFamily="18" charset="0"/>
                            <a:ea typeface="Cambria Math" panose="02040503050406030204" pitchFamily="18" charset="0"/>
                          </a:rPr>
                          <m:t>𝐷𝑖𝑠𝑡𝑜𝑟𝑡𝑒𝑑</m:t>
                        </m:r>
                        <m:r>
                          <a:rPr lang="en-US" sz="1100" b="0" i="1">
                            <a:solidFill>
                              <a:schemeClr val="tx1"/>
                            </a:solidFill>
                            <a:latin typeface="Cambria Math" panose="02040503050406030204" pitchFamily="18" charset="0"/>
                            <a:ea typeface="Cambria Math" panose="02040503050406030204" pitchFamily="18" charset="0"/>
                          </a:rPr>
                          <m:t> </m:t>
                        </m:r>
                        <m:r>
                          <a:rPr lang="en-US" sz="1100" b="0" i="1">
                            <a:solidFill>
                              <a:schemeClr val="tx1"/>
                            </a:solidFill>
                            <a:latin typeface="Cambria Math" panose="02040503050406030204" pitchFamily="18" charset="0"/>
                            <a:ea typeface="Cambria Math" panose="02040503050406030204" pitchFamily="18" charset="0"/>
                          </a:rPr>
                          <m:t>𝑆𝑢𝑟𝑣𝑖𝑣𝑎𝑙</m:t>
                        </m:r>
                      </m:e>
                    </m:nary>
                    <m:r>
                      <a:rPr lang="en-US" sz="1100" b="0" i="1">
                        <a:solidFill>
                          <a:schemeClr val="tx1"/>
                        </a:solidFill>
                        <a:latin typeface="Cambria Math" panose="02040503050406030204" pitchFamily="18" charset="0"/>
                        <a:ea typeface="Cambria Math" panose="02040503050406030204" pitchFamily="18" charset="0"/>
                      </a:rPr>
                      <m:t>×∆</m:t>
                    </m:r>
                    <m:d>
                      <m:dPr>
                        <m:ctrlPr>
                          <a:rPr lang="en-US" sz="1100" b="0" i="1">
                            <a:solidFill>
                              <a:schemeClr val="tx1"/>
                            </a:solidFill>
                            <a:latin typeface="Cambria Math" panose="02040503050406030204" pitchFamily="18" charset="0"/>
                            <a:ea typeface="Cambria Math" panose="02040503050406030204" pitchFamily="18" charset="0"/>
                          </a:rPr>
                        </m:ctrlPr>
                      </m:dPr>
                      <m:e>
                        <m:r>
                          <a:rPr lang="en-US" sz="1100" b="0" i="1">
                            <a:solidFill>
                              <a:schemeClr val="tx1"/>
                            </a:solidFill>
                            <a:latin typeface="Cambria Math" panose="02040503050406030204" pitchFamily="18" charset="0"/>
                            <a:ea typeface="Cambria Math" panose="02040503050406030204" pitchFamily="18" charset="0"/>
                          </a:rPr>
                          <m:t>𝐿𝑜𝑠𝑠</m:t>
                        </m:r>
                        <m:r>
                          <a:rPr lang="en-US" sz="1100" b="0" i="1">
                            <a:solidFill>
                              <a:schemeClr val="tx1"/>
                            </a:solidFill>
                            <a:latin typeface="Cambria Math" panose="02040503050406030204" pitchFamily="18" charset="0"/>
                            <a:ea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𝑎𝑠𝑠𝑒𝑡𝑠</m:t>
                        </m:r>
                      </m:e>
                    </m:d>
                  </m:oMath>
                </m:oMathPara>
              </a14:m>
              <a:endParaRPr lang="en-US" sz="1100">
                <a:solidFill>
                  <a:schemeClr val="tx1"/>
                </a:solidFill>
              </a:endParaRPr>
            </a:p>
          </xdr:txBody>
        </xdr:sp>
      </mc:Choice>
      <mc:Fallback xmlns="">
        <xdr:sp macro="" textlink="">
          <xdr:nvSpPr>
            <xdr:cNvPr id="24" name="TextBox 23">
              <a:extLst>
                <a:ext uri="{FF2B5EF4-FFF2-40B4-BE49-F238E27FC236}">
                  <a16:creationId xmlns:a16="http://schemas.microsoft.com/office/drawing/2014/main" id="{81C27F60-00BD-4E41-8BDE-9F88DDE105EC}"/>
                </a:ext>
              </a:extLst>
            </xdr:cNvPr>
            <xdr:cNvSpPr txBox="1"/>
          </xdr:nvSpPr>
          <xdr:spPr>
            <a:xfrm>
              <a:off x="3577166" y="33009417"/>
              <a:ext cx="3397249" cy="4868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noAutofit/>
            </a:bodyPr>
            <a:lstStyle/>
            <a:p>
              <a:pPr/>
              <a:r>
                <a:rPr lang="en-US" sz="1100" b="0" i="0">
                  <a:solidFill>
                    <a:schemeClr val="tx1"/>
                  </a:solidFill>
                  <a:latin typeface="Cambria Math" panose="02040503050406030204" pitchFamily="18" charset="0"/>
                </a:rPr>
                <a:t>𝑃𝑟𝑒𝑚𝑖𝑢𝑚=</a:t>
              </a:r>
              <a:r>
                <a:rPr lang="en-US" sz="1100" b="0" i="0">
                  <a:solidFill>
                    <a:schemeClr val="tx1"/>
                  </a:solidFill>
                  <a:latin typeface="Cambria Math" panose="02040503050406030204" pitchFamily="18" charset="0"/>
                  <a:ea typeface="Cambria Math" panose="02040503050406030204" pitchFamily="18" charset="0"/>
                </a:rPr>
                <a:t>∑▒〖𝐷𝑖𝑠𝑡𝑜𝑟𝑡𝑒𝑑 𝑆𝑢𝑟𝑣𝑖𝑣𝑎𝑙〗×∆(𝐿𝑜𝑠𝑠∧𝑎𝑠𝑠𝑒𝑡𝑠)</a:t>
              </a:r>
              <a:endParaRPr lang="en-US" sz="1100">
                <a:solidFill>
                  <a:schemeClr val="tx1"/>
                </a:solidFill>
              </a:endParaRPr>
            </a:p>
          </xdr:txBody>
        </xdr:sp>
      </mc:Fallback>
    </mc:AlternateContent>
    <xdr:clientData/>
  </xdr:oneCellAnchor>
  <xdr:oneCellAnchor>
    <xdr:from>
      <xdr:col>4</xdr:col>
      <xdr:colOff>603250</xdr:colOff>
      <xdr:row>115</xdr:row>
      <xdr:rowOff>179916</xdr:rowOff>
    </xdr:from>
    <xdr:ext cx="1828706" cy="264431"/>
    <mc:AlternateContent xmlns:mc="http://schemas.openxmlformats.org/markup-compatibility/2006" xmlns:a14="http://schemas.microsoft.com/office/drawing/2010/main">
      <mc:Choice Requires="a14">
        <xdr:sp macro="" textlink="">
          <xdr:nvSpPr>
            <xdr:cNvPr id="26" name="TextBox 25">
              <a:extLst>
                <a:ext uri="{FF2B5EF4-FFF2-40B4-BE49-F238E27FC236}">
                  <a16:creationId xmlns:a16="http://schemas.microsoft.com/office/drawing/2014/main" id="{0BBBBCF4-50B1-864A-990B-C1D7272D0BA1}"/>
                </a:ext>
              </a:extLst>
            </xdr:cNvPr>
            <xdr:cNvSpPr txBox="1"/>
          </xdr:nvSpPr>
          <xdr:spPr>
            <a:xfrm>
              <a:off x="3905250" y="23092833"/>
              <a:ext cx="1828706"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𝑃𝑟𝑒𝑚𝑖𝑢𝑚</m:t>
                    </m:r>
                    <m:r>
                      <a:rPr lang="en-US" sz="1100" b="0" i="1">
                        <a:latin typeface="Cambria Math" panose="02040503050406030204" pitchFamily="18" charset="0"/>
                      </a:rPr>
                      <m:t>=</m:t>
                    </m:r>
                    <m:r>
                      <a:rPr lang="en-US" sz="1100" b="0" i="1">
                        <a:latin typeface="Cambria Math" panose="02040503050406030204" pitchFamily="18" charset="0"/>
                      </a:rPr>
                      <m:t>𝐿𝑜𝑠𝑠</m:t>
                    </m:r>
                    <m:r>
                      <a:rPr lang="en-US" sz="1100" b="0" i="1">
                        <a:latin typeface="Cambria Math" panose="02040503050406030204" pitchFamily="18" charset="0"/>
                      </a:rPr>
                      <m:t>+</m:t>
                    </m:r>
                    <m:r>
                      <a:rPr lang="en-US" sz="1100" b="0" i="1">
                        <a:latin typeface="Cambria Math" panose="02040503050406030204" pitchFamily="18" charset="0"/>
                      </a:rPr>
                      <m:t>𝑀𝑎𝑟𝑔𝑖𝑛</m:t>
                    </m:r>
                  </m:oMath>
                </m:oMathPara>
              </a14:m>
              <a:endParaRPr lang="en-US" sz="1100"/>
            </a:p>
          </xdr:txBody>
        </xdr:sp>
      </mc:Choice>
      <mc:Fallback xmlns="">
        <xdr:sp macro="" textlink="">
          <xdr:nvSpPr>
            <xdr:cNvPr id="26" name="TextBox 25">
              <a:extLst>
                <a:ext uri="{FF2B5EF4-FFF2-40B4-BE49-F238E27FC236}">
                  <a16:creationId xmlns:a16="http://schemas.microsoft.com/office/drawing/2014/main" id="{0BBBBCF4-50B1-864A-990B-C1D7272D0BA1}"/>
                </a:ext>
              </a:extLst>
            </xdr:cNvPr>
            <xdr:cNvSpPr txBox="1"/>
          </xdr:nvSpPr>
          <xdr:spPr>
            <a:xfrm>
              <a:off x="3905250" y="23092833"/>
              <a:ext cx="1828706"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𝑃𝑟𝑒𝑚𝑖𝑢𝑚=𝐿𝑜𝑠𝑠+𝑀𝑎𝑟𝑔𝑖𝑛</a:t>
              </a:r>
              <a:endParaRPr lang="en-US" sz="1100"/>
            </a:p>
          </xdr:txBody>
        </xdr:sp>
      </mc:Fallback>
    </mc:AlternateContent>
    <xdr:clientData/>
  </xdr:oneCellAnchor>
  <xdr:oneCellAnchor>
    <xdr:from>
      <xdr:col>4</xdr:col>
      <xdr:colOff>635000</xdr:colOff>
      <xdr:row>123</xdr:row>
      <xdr:rowOff>158751</xdr:rowOff>
    </xdr:from>
    <xdr:ext cx="2119875" cy="437749"/>
    <mc:AlternateContent xmlns:mc="http://schemas.openxmlformats.org/markup-compatibility/2006" xmlns:a14="http://schemas.microsoft.com/office/drawing/2010/main">
      <mc:Choice Requires="a14">
        <xdr:sp macro="" textlink="">
          <xdr:nvSpPr>
            <xdr:cNvPr id="27" name="TextBox 26">
              <a:extLst>
                <a:ext uri="{FF2B5EF4-FFF2-40B4-BE49-F238E27FC236}">
                  <a16:creationId xmlns:a16="http://schemas.microsoft.com/office/drawing/2014/main" id="{72478E51-1EF0-DC44-A596-E0AEC3B0132A}"/>
                </a:ext>
              </a:extLst>
            </xdr:cNvPr>
            <xdr:cNvSpPr txBox="1"/>
          </xdr:nvSpPr>
          <xdr:spPr>
            <a:xfrm>
              <a:off x="3937000" y="24680334"/>
              <a:ext cx="2119875" cy="4377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𝐴𝑣𝑒𝑟𝑎𝑔𝑒</m:t>
                    </m:r>
                    <m:r>
                      <a:rPr lang="en-US" sz="1100" b="0" i="1">
                        <a:latin typeface="Cambria Math" panose="02040503050406030204" pitchFamily="18" charset="0"/>
                      </a:rPr>
                      <m:t> </m:t>
                    </m:r>
                    <m:r>
                      <a:rPr lang="en-US" sz="1100" b="0" i="1">
                        <a:latin typeface="Cambria Math" panose="02040503050406030204" pitchFamily="18" charset="0"/>
                      </a:rPr>
                      <m:t>𝑅𝑖𝑠𝑘</m:t>
                    </m:r>
                    <m:r>
                      <a:rPr lang="en-US" sz="1100" b="0" i="1">
                        <a:latin typeface="Cambria Math" panose="02040503050406030204" pitchFamily="18" charset="0"/>
                      </a:rPr>
                      <m:t> </m:t>
                    </m:r>
                    <m:r>
                      <a:rPr lang="en-US" sz="1100" b="0" i="1">
                        <a:latin typeface="Cambria Math" panose="02040503050406030204" pitchFamily="18" charset="0"/>
                      </a:rPr>
                      <m:t>𝑅𝑒𝑡𝑢𝑟𝑛</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𝑀𝑎𝑟𝑔𝑖𝑛</m:t>
                        </m:r>
                      </m:num>
                      <m:den>
                        <m:r>
                          <a:rPr lang="en-US" sz="1100" b="0" i="1">
                            <a:latin typeface="Cambria Math" panose="02040503050406030204" pitchFamily="18" charset="0"/>
                          </a:rPr>
                          <m:t>𝐶𝑎𝑝𝑖𝑡𝑎𝑙</m:t>
                        </m:r>
                      </m:den>
                    </m:f>
                  </m:oMath>
                </m:oMathPara>
              </a14:m>
              <a:endParaRPr lang="en-US" sz="1100"/>
            </a:p>
          </xdr:txBody>
        </xdr:sp>
      </mc:Choice>
      <mc:Fallback xmlns="">
        <xdr:sp macro="" textlink="">
          <xdr:nvSpPr>
            <xdr:cNvPr id="27" name="TextBox 26">
              <a:extLst>
                <a:ext uri="{FF2B5EF4-FFF2-40B4-BE49-F238E27FC236}">
                  <a16:creationId xmlns:a16="http://schemas.microsoft.com/office/drawing/2014/main" id="{72478E51-1EF0-DC44-A596-E0AEC3B0132A}"/>
                </a:ext>
              </a:extLst>
            </xdr:cNvPr>
            <xdr:cNvSpPr txBox="1"/>
          </xdr:nvSpPr>
          <xdr:spPr>
            <a:xfrm>
              <a:off x="3937000" y="24680334"/>
              <a:ext cx="2119875" cy="4377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𝐴𝑣𝑒𝑟𝑎𝑔𝑒 𝑅𝑖𝑠𝑘 𝑅𝑒𝑡𝑢𝑟𝑛=𝑀𝑎𝑟𝑔𝑖𝑛/𝐶𝑎𝑝𝑖𝑡𝑎𝑙</a:t>
              </a:r>
              <a:endParaRPr lang="en-US" sz="1100"/>
            </a:p>
          </xdr:txBody>
        </xdr:sp>
      </mc:Fallback>
    </mc:AlternateContent>
    <xdr:clientData/>
  </xdr:oneCellAnchor>
  <xdr:oneCellAnchor>
    <xdr:from>
      <xdr:col>1</xdr:col>
      <xdr:colOff>254000</xdr:colOff>
      <xdr:row>134</xdr:row>
      <xdr:rowOff>169334</xdr:rowOff>
    </xdr:from>
    <xdr:ext cx="1463798" cy="456856"/>
    <mc:AlternateContent xmlns:mc="http://schemas.openxmlformats.org/markup-compatibility/2006" xmlns:a14="http://schemas.microsoft.com/office/drawing/2010/main">
      <mc:Choice Requires="a14">
        <xdr:sp macro="" textlink="">
          <xdr:nvSpPr>
            <xdr:cNvPr id="29" name="TextBox 28">
              <a:extLst>
                <a:ext uri="{FF2B5EF4-FFF2-40B4-BE49-F238E27FC236}">
                  <a16:creationId xmlns:a16="http://schemas.microsoft.com/office/drawing/2014/main" id="{C773551B-40E8-994C-ACC5-BF76405F5777}"/>
                </a:ext>
              </a:extLst>
            </xdr:cNvPr>
            <xdr:cNvSpPr txBox="1"/>
          </xdr:nvSpPr>
          <xdr:spPr>
            <a:xfrm>
              <a:off x="1079500" y="27506084"/>
              <a:ext cx="1463798" cy="45685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acc>
                      <m:accPr>
                        <m:chr m:val="̅"/>
                        <m:ctrlPr>
                          <a:rPr lang="en-US" sz="1100" b="0" i="1">
                            <a:latin typeface="Cambria Math" panose="02040503050406030204" pitchFamily="18" charset="0"/>
                          </a:rPr>
                        </m:ctrlPr>
                      </m:accPr>
                      <m:e>
                        <m:r>
                          <a:rPr lang="en-US" sz="1100" b="0" i="1">
                            <a:latin typeface="Cambria Math" panose="02040503050406030204" pitchFamily="18" charset="0"/>
                          </a:rPr>
                          <m:t>𝑃</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f>
                      <m:fPr>
                        <m:ctrlPr>
                          <a:rPr lang="en-US" sz="1100" b="0" i="1">
                            <a:latin typeface="Cambria Math" panose="02040503050406030204" pitchFamily="18" charset="0"/>
                          </a:rPr>
                        </m:ctrlPr>
                      </m:fPr>
                      <m:num>
                        <m:acc>
                          <m:accPr>
                            <m:chr m:val="̅"/>
                            <m:ctrlPr>
                              <a:rPr lang="en-US" sz="1100" b="0" i="1">
                                <a:latin typeface="Cambria Math" panose="02040503050406030204" pitchFamily="18" charset="0"/>
                              </a:rPr>
                            </m:ctrlPr>
                          </m:accPr>
                          <m:e>
                            <m:r>
                              <a:rPr lang="en-US" sz="1100" b="0" i="1">
                                <a:latin typeface="Cambria Math" panose="02040503050406030204" pitchFamily="18" charset="0"/>
                              </a:rPr>
                              <m:t>𝑆</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acc>
                          <m:accPr>
                            <m:chr m:val="̅"/>
                            <m:ctrlPr>
                              <a:rPr lang="en-US" sz="1100" b="0" i="1">
                                <a:latin typeface="Cambria Math" panose="02040503050406030204" pitchFamily="18" charset="0"/>
                              </a:rPr>
                            </m:ctrlPr>
                          </m:accPr>
                          <m:e>
                            <m:r>
                              <a:rPr lang="en-US" sz="1100" b="0" i="1">
                                <a:latin typeface="Cambria Math" panose="02040503050406030204" pitchFamily="18" charset="0"/>
                                <a:ea typeface="Cambria Math" panose="02040503050406030204" pitchFamily="18" charset="0"/>
                              </a:rPr>
                              <m:t>𝜄</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rPr>
                          <m:t>𝑎</m:t>
                        </m:r>
                      </m:num>
                      <m:den>
                        <m:r>
                          <a:rPr lang="en-US" sz="1100" b="0" i="1">
                            <a:latin typeface="Cambria Math" panose="02040503050406030204" pitchFamily="18" charset="0"/>
                          </a:rPr>
                          <m:t>1+</m:t>
                        </m:r>
                        <m:acc>
                          <m:accPr>
                            <m:chr m:val="̅"/>
                            <m:ctrlPr>
                              <a:rPr lang="en-US" sz="1100" b="0" i="1">
                                <a:latin typeface="Cambria Math" panose="02040503050406030204" pitchFamily="18" charset="0"/>
                              </a:rPr>
                            </m:ctrlPr>
                          </m:accPr>
                          <m:e>
                            <m:r>
                              <a:rPr lang="en-US" sz="1100" b="0" i="1">
                                <a:latin typeface="Cambria Math" panose="02040503050406030204" pitchFamily="18" charset="0"/>
                                <a:ea typeface="Cambria Math" panose="02040503050406030204" pitchFamily="18" charset="0"/>
                              </a:rPr>
                              <m:t>𝜄</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den>
                    </m:f>
                  </m:oMath>
                </m:oMathPara>
              </a14:m>
              <a:endParaRPr lang="en-US" sz="1100"/>
            </a:p>
          </xdr:txBody>
        </xdr:sp>
      </mc:Choice>
      <mc:Fallback xmlns="">
        <xdr:sp macro="" textlink="">
          <xdr:nvSpPr>
            <xdr:cNvPr id="29" name="TextBox 28">
              <a:extLst>
                <a:ext uri="{FF2B5EF4-FFF2-40B4-BE49-F238E27FC236}">
                  <a16:creationId xmlns:a16="http://schemas.microsoft.com/office/drawing/2014/main" id="{C773551B-40E8-994C-ACC5-BF76405F5777}"/>
                </a:ext>
              </a:extLst>
            </xdr:cNvPr>
            <xdr:cNvSpPr txBox="1"/>
          </xdr:nvSpPr>
          <xdr:spPr>
            <a:xfrm>
              <a:off x="1079500" y="27506084"/>
              <a:ext cx="1463798" cy="45685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 ̅(𝑎)=(𝑆 ̅(𝑎)+</a:t>
              </a:r>
              <a:r>
                <a:rPr lang="en-US" sz="1100" b="0" i="0">
                  <a:latin typeface="Cambria Math" panose="02040503050406030204" pitchFamily="18" charset="0"/>
                  <a:ea typeface="Cambria Math" panose="02040503050406030204" pitchFamily="18" charset="0"/>
                </a:rPr>
                <a:t>𝜄 ̅(</a:t>
              </a:r>
              <a:r>
                <a:rPr lang="en-US" sz="1100" b="0" i="0">
                  <a:latin typeface="Cambria Math" panose="02040503050406030204" pitchFamily="18" charset="0"/>
                </a:rPr>
                <a:t>𝑎)</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𝑎)/(1+</a:t>
              </a:r>
              <a:r>
                <a:rPr lang="en-US" sz="1100" b="0" i="0">
                  <a:latin typeface="Cambria Math" panose="02040503050406030204" pitchFamily="18" charset="0"/>
                  <a:ea typeface="Cambria Math" panose="02040503050406030204" pitchFamily="18" charset="0"/>
                </a:rPr>
                <a:t>𝜄 ̅(</a:t>
              </a:r>
              <a:r>
                <a:rPr lang="en-US" sz="1100" b="0" i="0">
                  <a:latin typeface="Cambria Math" panose="02040503050406030204" pitchFamily="18" charset="0"/>
                </a:rPr>
                <a:t>𝑎) )</a:t>
              </a:r>
              <a:endParaRPr lang="en-US" sz="1100"/>
            </a:p>
          </xdr:txBody>
        </xdr:sp>
      </mc:Fallback>
    </mc:AlternateContent>
    <xdr:clientData/>
  </xdr:oneCellAnchor>
  <xdr:oneCellAnchor>
    <xdr:from>
      <xdr:col>3</xdr:col>
      <xdr:colOff>529165</xdr:colOff>
      <xdr:row>135</xdr:row>
      <xdr:rowOff>10584</xdr:rowOff>
    </xdr:from>
    <xdr:ext cx="4243917" cy="450829"/>
    <mc:AlternateContent xmlns:mc="http://schemas.openxmlformats.org/markup-compatibility/2006" xmlns:a14="http://schemas.microsoft.com/office/drawing/2010/main">
      <mc:Choice Requires="a14">
        <xdr:sp macro="" textlink="">
          <xdr:nvSpPr>
            <xdr:cNvPr id="31" name="TextBox 30">
              <a:extLst>
                <a:ext uri="{FF2B5EF4-FFF2-40B4-BE49-F238E27FC236}">
                  <a16:creationId xmlns:a16="http://schemas.microsoft.com/office/drawing/2014/main" id="{D19CDE52-85A4-BA47-860E-A3070A0DF45E}"/>
                </a:ext>
              </a:extLst>
            </xdr:cNvPr>
            <xdr:cNvSpPr txBox="1"/>
          </xdr:nvSpPr>
          <xdr:spPr>
            <a:xfrm>
              <a:off x="3005665" y="27548417"/>
              <a:ext cx="4243917" cy="45082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𝑃𝑟𝑒𝑚𝑖𝑢𝑚</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𝐿𝑜𝑠𝑠</m:t>
                            </m:r>
                            <m:r>
                              <a:rPr lang="en-US" sz="1100" b="0" i="1">
                                <a:latin typeface="Cambria Math" panose="02040503050406030204" pitchFamily="18" charset="0"/>
                              </a:rPr>
                              <m:t> </m:t>
                            </m:r>
                            <m:r>
                              <a:rPr lang="en-US" sz="1100" b="0" i="1">
                                <a:latin typeface="Cambria Math" panose="02040503050406030204" pitchFamily="18" charset="0"/>
                              </a:rPr>
                              <m:t>𝑙𝑖𝑚𝑖𝑡𝑒𝑑</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m:t>
                            </m:r>
                            <m:r>
                              <a:rPr lang="en-US" sz="1100" b="0" i="1">
                                <a:latin typeface="Cambria Math" panose="02040503050406030204" pitchFamily="18" charset="0"/>
                              </a:rPr>
                              <m:t>𝑎</m:t>
                            </m:r>
                          </m:e>
                        </m:d>
                        <m:r>
                          <a:rPr lang="en-US" sz="1100" b="0" i="1">
                            <a:latin typeface="Cambria Math" panose="02040503050406030204" pitchFamily="18" charset="0"/>
                          </a:rPr>
                          <m:t>+</m:t>
                        </m:r>
                        <m:r>
                          <a:rPr lang="en-US" sz="1100" b="0" i="1">
                            <a:latin typeface="Cambria Math" panose="02040503050406030204" pitchFamily="18" charset="0"/>
                          </a:rPr>
                          <m:t>𝐴𝑣𝑔</m:t>
                        </m:r>
                        <m:r>
                          <a:rPr lang="en-US" sz="1100" b="0" i="1">
                            <a:latin typeface="Cambria Math" panose="02040503050406030204" pitchFamily="18" charset="0"/>
                          </a:rPr>
                          <m:t> </m:t>
                        </m:r>
                        <m:r>
                          <a:rPr lang="en-US" sz="1100" b="0" i="1">
                            <a:latin typeface="Cambria Math" panose="02040503050406030204" pitchFamily="18" charset="0"/>
                          </a:rPr>
                          <m:t>𝐶𝑜𝑠𝑡</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𝐶𝑎𝑝𝑖𝑡𝑎𝑙</m:t>
                        </m:r>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𝐴𝑠𝑠𝑒𝑡𝑠</m:t>
                        </m:r>
                      </m:num>
                      <m:den>
                        <m:r>
                          <a:rPr lang="en-US" sz="1100" b="0" i="1">
                            <a:latin typeface="Cambria Math" panose="02040503050406030204" pitchFamily="18" charset="0"/>
                          </a:rPr>
                          <m:t>1+</m:t>
                        </m:r>
                        <m:r>
                          <a:rPr lang="en-US" sz="1100" b="0" i="1">
                            <a:latin typeface="Cambria Math" panose="02040503050406030204" pitchFamily="18" charset="0"/>
                          </a:rPr>
                          <m:t>𝐴𝑣𝑔</m:t>
                        </m:r>
                        <m:r>
                          <a:rPr lang="en-US" sz="1100" b="0" i="1">
                            <a:latin typeface="Cambria Math" panose="02040503050406030204" pitchFamily="18" charset="0"/>
                          </a:rPr>
                          <m:t> </m:t>
                        </m:r>
                        <m:r>
                          <a:rPr lang="en-US" sz="1100" b="0" i="1">
                            <a:latin typeface="Cambria Math" panose="02040503050406030204" pitchFamily="18" charset="0"/>
                          </a:rPr>
                          <m:t>𝐶𝑜𝑠𝑡</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𝐶𝑎𝑝𝑖𝑡𝑎𝑙</m:t>
                        </m:r>
                        <m:r>
                          <a:rPr lang="en-US" sz="1100" b="0" i="1">
                            <a:latin typeface="Cambria Math" panose="02040503050406030204" pitchFamily="18" charset="0"/>
                          </a:rPr>
                          <m:t>%</m:t>
                        </m:r>
                      </m:den>
                    </m:f>
                  </m:oMath>
                </m:oMathPara>
              </a14:m>
              <a:endParaRPr lang="en-US" sz="1100"/>
            </a:p>
          </xdr:txBody>
        </xdr:sp>
      </mc:Choice>
      <mc:Fallback xmlns="">
        <xdr:sp macro="" textlink="">
          <xdr:nvSpPr>
            <xdr:cNvPr id="31" name="TextBox 30">
              <a:extLst>
                <a:ext uri="{FF2B5EF4-FFF2-40B4-BE49-F238E27FC236}">
                  <a16:creationId xmlns:a16="http://schemas.microsoft.com/office/drawing/2014/main" id="{D19CDE52-85A4-BA47-860E-A3070A0DF45E}"/>
                </a:ext>
              </a:extLst>
            </xdr:cNvPr>
            <xdr:cNvSpPr txBox="1"/>
          </xdr:nvSpPr>
          <xdr:spPr>
            <a:xfrm>
              <a:off x="3005665" y="27548417"/>
              <a:ext cx="4243917" cy="45082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45720" tIns="45720" rIns="45720" bIns="45720" rtlCol="0" anchor="t">
              <a:spAutoFit/>
            </a:bodyPr>
            <a:lstStyle/>
            <a:p>
              <a:pPr/>
              <a:r>
                <a:rPr lang="en-US" sz="1100" b="0" i="0">
                  <a:latin typeface="Cambria Math" panose="02040503050406030204" pitchFamily="18" charset="0"/>
                </a:rPr>
                <a:t>𝑃𝑟𝑒𝑚𝑖𝑢𝑚=(𝐸[𝐿𝑜𝑠𝑠 𝑙𝑖𝑚𝑖𝑡𝑒𝑑 𝑡𝑜 𝑎]+𝐴𝑣𝑔 𝐶𝑜𝑠𝑡 𝑜𝑓 𝐶𝑎𝑝𝑖𝑡𝑎𝑙%×</a:t>
              </a:r>
              <a:r>
                <a:rPr lang="en-US" sz="1100" b="0" i="0">
                  <a:latin typeface="Cambria Math" panose="02040503050406030204" pitchFamily="18" charset="0"/>
                  <a:ea typeface="Cambria Math" panose="02040503050406030204" pitchFamily="18" charset="0"/>
                </a:rPr>
                <a:t>𝐴𝑠𝑠𝑒𝑡𝑠)/(</a:t>
              </a:r>
              <a:r>
                <a:rPr lang="en-US" sz="1100" b="0" i="0">
                  <a:latin typeface="Cambria Math" panose="02040503050406030204" pitchFamily="18" charset="0"/>
                </a:rPr>
                <a:t>1+𝐴𝑣𝑔 𝐶𝑜𝑠𝑡 𝑜𝑓 𝐶𝑎𝑝𝑖𝑡𝑎𝑙%)</a:t>
              </a:r>
              <a:endParaRPr lang="en-US" sz="1100"/>
            </a:p>
          </xdr:txBody>
        </xdr:sp>
      </mc:Fallback>
    </mc:AlternateContent>
    <xdr:clientData/>
  </xdr:oneCellAnchor>
  <xdr:oneCellAnchor>
    <xdr:from>
      <xdr:col>1</xdr:col>
      <xdr:colOff>402166</xdr:colOff>
      <xdr:row>169</xdr:row>
      <xdr:rowOff>10583</xdr:rowOff>
    </xdr:from>
    <xdr:ext cx="1117165" cy="264431"/>
    <mc:AlternateContent xmlns:mc="http://schemas.openxmlformats.org/markup-compatibility/2006" xmlns:a14="http://schemas.microsoft.com/office/drawing/2010/main">
      <mc:Choice Requires="a14">
        <xdr:sp macro="" textlink="">
          <xdr:nvSpPr>
            <xdr:cNvPr id="32" name="TextBox 31">
              <a:extLst>
                <a:ext uri="{FF2B5EF4-FFF2-40B4-BE49-F238E27FC236}">
                  <a16:creationId xmlns:a16="http://schemas.microsoft.com/office/drawing/2014/main" id="{0B0ED103-A34B-AD40-AE5F-7D8FAFB10D91}"/>
                </a:ext>
              </a:extLst>
            </xdr:cNvPr>
            <xdr:cNvSpPr txBox="1"/>
          </xdr:nvSpPr>
          <xdr:spPr>
            <a:xfrm>
              <a:off x="1227666" y="31855833"/>
              <a:ext cx="111716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solidFill>
                          <a:schemeClr val="tx1"/>
                        </a:solidFill>
                        <a:latin typeface="Cambria Math" panose="02040503050406030204" pitchFamily="18" charset="0"/>
                        <a:ea typeface="Cambria Math" panose="02040503050406030204" pitchFamily="18" charset="0"/>
                      </a:rPr>
                      <m:t>∆</m:t>
                    </m:r>
                    <m:sSub>
                      <m:sSubPr>
                        <m:ctrlPr>
                          <a:rPr lang="en-US" sz="1100" b="0" i="1">
                            <a:solidFill>
                              <a:schemeClr val="tx1"/>
                            </a:solidFill>
                            <a:latin typeface="Cambria Math" panose="02040503050406030204" pitchFamily="18" charset="0"/>
                            <a:ea typeface="Cambria Math" panose="02040503050406030204" pitchFamily="18" charset="0"/>
                          </a:rPr>
                        </m:ctrlPr>
                      </m:sSubPr>
                      <m:e>
                        <m:r>
                          <a:rPr lang="en-US" sz="1100" b="0" i="1">
                            <a:solidFill>
                              <a:schemeClr val="tx1"/>
                            </a:solidFill>
                            <a:latin typeface="Cambria Math" panose="02040503050406030204" pitchFamily="18" charset="0"/>
                            <a:ea typeface="Cambria Math" panose="02040503050406030204" pitchFamily="18" charset="0"/>
                          </a:rPr>
                          <m:t>𝑋</m:t>
                        </m:r>
                      </m:e>
                      <m:sub>
                        <m:r>
                          <a:rPr lang="en-US" sz="1100" b="0" i="1">
                            <a:solidFill>
                              <a:schemeClr val="tx1"/>
                            </a:solidFill>
                            <a:latin typeface="Cambria Math" panose="02040503050406030204" pitchFamily="18" charset="0"/>
                            <a:ea typeface="Cambria Math" panose="02040503050406030204" pitchFamily="18" charset="0"/>
                          </a:rPr>
                          <m:t>𝑖</m:t>
                        </m:r>
                      </m:sub>
                    </m:sSub>
                    <m:r>
                      <a:rPr lang="en-US" sz="1100" b="0" i="1">
                        <a:solidFill>
                          <a:schemeClr val="tx1"/>
                        </a:solidFill>
                        <a:latin typeface="Cambria Math" panose="02040503050406030204" pitchFamily="18" charset="0"/>
                        <a:ea typeface="Cambria Math" panose="02040503050406030204" pitchFamily="18" charset="0"/>
                      </a:rPr>
                      <m:t>=</m:t>
                    </m:r>
                    <m:sSub>
                      <m:sSubPr>
                        <m:ctrlPr>
                          <a:rPr lang="en-US" sz="1100" b="0" i="1">
                            <a:solidFill>
                              <a:schemeClr val="tx1"/>
                            </a:solidFill>
                            <a:latin typeface="Cambria Math" panose="02040503050406030204" pitchFamily="18" charset="0"/>
                            <a:ea typeface="Cambria Math" panose="02040503050406030204" pitchFamily="18" charset="0"/>
                          </a:rPr>
                        </m:ctrlPr>
                      </m:sSubPr>
                      <m:e>
                        <m:sSub>
                          <m:sSubPr>
                            <m:ctrlPr>
                              <a:rPr lang="en-US" sz="1100" b="0" i="1">
                                <a:solidFill>
                                  <a:schemeClr val="tx1"/>
                                </a:solidFill>
                                <a:latin typeface="Cambria Math" panose="02040503050406030204" pitchFamily="18" charset="0"/>
                                <a:ea typeface="Cambria Math" panose="02040503050406030204" pitchFamily="18" charset="0"/>
                              </a:rPr>
                            </m:ctrlPr>
                          </m:sSubPr>
                          <m:e>
                            <m:r>
                              <a:rPr lang="en-US" sz="1100" b="0" i="1">
                                <a:solidFill>
                                  <a:schemeClr val="tx1"/>
                                </a:solidFill>
                                <a:latin typeface="Cambria Math" panose="02040503050406030204" pitchFamily="18" charset="0"/>
                                <a:ea typeface="Cambria Math" panose="02040503050406030204" pitchFamily="18" charset="0"/>
                              </a:rPr>
                              <m:t>𝑋</m:t>
                            </m:r>
                          </m:e>
                          <m:sub>
                            <m:r>
                              <a:rPr lang="en-US" sz="1100" b="0" i="1">
                                <a:solidFill>
                                  <a:schemeClr val="tx1"/>
                                </a:solidFill>
                                <a:latin typeface="Cambria Math" panose="02040503050406030204" pitchFamily="18" charset="0"/>
                                <a:ea typeface="Cambria Math" panose="02040503050406030204" pitchFamily="18" charset="0"/>
                              </a:rPr>
                              <m:t>𝑖</m:t>
                            </m:r>
                            <m:r>
                              <a:rPr lang="en-US" sz="1100" b="0" i="1">
                                <a:solidFill>
                                  <a:schemeClr val="tx1"/>
                                </a:solidFill>
                                <a:latin typeface="Cambria Math" panose="02040503050406030204" pitchFamily="18" charset="0"/>
                                <a:ea typeface="Cambria Math" panose="02040503050406030204" pitchFamily="18" charset="0"/>
                              </a:rPr>
                              <m:t>+1</m:t>
                            </m:r>
                          </m:sub>
                        </m:sSub>
                        <m:r>
                          <a:rPr lang="en-US" sz="1100" b="0" i="1">
                            <a:solidFill>
                              <a:schemeClr val="tx1"/>
                            </a:solidFill>
                            <a:latin typeface="Cambria Math" panose="02040503050406030204" pitchFamily="18" charset="0"/>
                            <a:ea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𝑋</m:t>
                        </m:r>
                      </m:e>
                      <m:sub>
                        <m:r>
                          <a:rPr lang="en-US" sz="1100" b="0" i="1">
                            <a:solidFill>
                              <a:schemeClr val="tx1"/>
                            </a:solidFill>
                            <a:latin typeface="Cambria Math" panose="02040503050406030204" pitchFamily="18" charset="0"/>
                            <a:ea typeface="Cambria Math" panose="02040503050406030204" pitchFamily="18" charset="0"/>
                          </a:rPr>
                          <m:t>𝑖</m:t>
                        </m:r>
                      </m:sub>
                    </m:sSub>
                    <m:r>
                      <m:rPr>
                        <m:nor/>
                      </m:rPr>
                      <a:rPr lang="en-US" sz="1100">
                        <a:solidFill>
                          <a:schemeClr val="tx1"/>
                        </a:solidFill>
                      </a:rPr>
                      <m:t> </m:t>
                    </m:r>
                  </m:oMath>
                </m:oMathPara>
              </a14:m>
              <a:endParaRPr lang="en-US" sz="1100">
                <a:solidFill>
                  <a:schemeClr val="tx1"/>
                </a:solidFill>
              </a:endParaRPr>
            </a:p>
          </xdr:txBody>
        </xdr:sp>
      </mc:Choice>
      <mc:Fallback xmlns="">
        <xdr:sp macro="" textlink="">
          <xdr:nvSpPr>
            <xdr:cNvPr id="32" name="TextBox 31">
              <a:extLst>
                <a:ext uri="{FF2B5EF4-FFF2-40B4-BE49-F238E27FC236}">
                  <a16:creationId xmlns:a16="http://schemas.microsoft.com/office/drawing/2014/main" id="{0B0ED103-A34B-AD40-AE5F-7D8FAFB10D91}"/>
                </a:ext>
              </a:extLst>
            </xdr:cNvPr>
            <xdr:cNvSpPr txBox="1"/>
          </xdr:nvSpPr>
          <xdr:spPr>
            <a:xfrm>
              <a:off x="1227666" y="31855833"/>
              <a:ext cx="111716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r>
                <a:rPr lang="en-US" sz="1100" b="0" i="0">
                  <a:solidFill>
                    <a:schemeClr val="tx1"/>
                  </a:solidFill>
                  <a:latin typeface="Cambria Math" panose="02040503050406030204" pitchFamily="18" charset="0"/>
                  <a:ea typeface="Cambria Math" panose="02040503050406030204" pitchFamily="18" charset="0"/>
                </a:rPr>
                <a:t>∆𝑋_𝑖=〖𝑋_(𝑖+1)−𝑋〗_𝑖 "</a:t>
              </a:r>
              <a:r>
                <a:rPr lang="en-US" sz="1100" i="0">
                  <a:solidFill>
                    <a:schemeClr val="tx1"/>
                  </a:solidFill>
                  <a:latin typeface="Cambria Math" panose="02040503050406030204" pitchFamily="18" charset="0"/>
                </a:rPr>
                <a:t> </a:t>
              </a:r>
              <a:r>
                <a:rPr lang="en-US" sz="1100" i="0">
                  <a:solidFill>
                    <a:schemeClr val="tx1"/>
                  </a:solidFill>
                </a:rPr>
                <a:t>"</a:t>
              </a:r>
              <a:endParaRPr lang="en-US" sz="1100">
                <a:solidFill>
                  <a:schemeClr val="tx1"/>
                </a:solidFill>
              </a:endParaRPr>
            </a:p>
          </xdr:txBody>
        </xdr:sp>
      </mc:Fallback>
    </mc:AlternateContent>
    <xdr:clientData/>
  </xdr:oneCellAnchor>
  <xdr:oneCellAnchor>
    <xdr:from>
      <xdr:col>1</xdr:col>
      <xdr:colOff>359834</xdr:colOff>
      <xdr:row>203</xdr:row>
      <xdr:rowOff>148167</xdr:rowOff>
    </xdr:from>
    <xdr:ext cx="1115242" cy="461280"/>
    <mc:AlternateContent xmlns:mc="http://schemas.openxmlformats.org/markup-compatibility/2006" xmlns:a14="http://schemas.microsoft.com/office/drawing/2010/main">
      <mc:Choice Requires="a14">
        <xdr:sp macro="" textlink="">
          <xdr:nvSpPr>
            <xdr:cNvPr id="33" name="TextBox 32">
              <a:extLst>
                <a:ext uri="{FF2B5EF4-FFF2-40B4-BE49-F238E27FC236}">
                  <a16:creationId xmlns:a16="http://schemas.microsoft.com/office/drawing/2014/main" id="{78E3D1C2-93AA-ED4C-A483-CD75B36AAB22}"/>
                </a:ext>
              </a:extLst>
            </xdr:cNvPr>
            <xdr:cNvSpPr txBox="1"/>
          </xdr:nvSpPr>
          <xdr:spPr>
            <a:xfrm>
              <a:off x="1185334" y="39073667"/>
              <a:ext cx="1115242" cy="46128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acc>
                      <m:accPr>
                        <m:chr m:val="̅"/>
                        <m:ctrlPr>
                          <a:rPr lang="en-US" sz="1100" b="0" i="1">
                            <a:latin typeface="Cambria Math" panose="02040503050406030204" pitchFamily="18" charset="0"/>
                          </a:rPr>
                        </m:ctrlPr>
                      </m:accPr>
                      <m:e>
                        <m:r>
                          <a:rPr lang="en-US" sz="1100" b="0" i="1">
                            <a:latin typeface="Cambria Math" panose="02040503050406030204" pitchFamily="18" charset="0"/>
                            <a:ea typeface="Cambria Math" panose="02040503050406030204" pitchFamily="18" charset="0"/>
                          </a:rPr>
                          <m:t>𝛿</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f>
                      <m:fPr>
                        <m:ctrlPr>
                          <a:rPr lang="en-US" sz="1100" b="0" i="1">
                            <a:latin typeface="Cambria Math" panose="02040503050406030204" pitchFamily="18" charset="0"/>
                          </a:rPr>
                        </m:ctrlPr>
                      </m:fPr>
                      <m:num>
                        <m:acc>
                          <m:accPr>
                            <m:chr m:val="̅"/>
                            <m:ctrlPr>
                              <a:rPr lang="en-US" sz="1100" b="0" i="1">
                                <a:latin typeface="Cambria Math" panose="02040503050406030204" pitchFamily="18" charset="0"/>
                              </a:rPr>
                            </m:ctrlPr>
                          </m:accPr>
                          <m:e>
                            <m:r>
                              <a:rPr lang="en-US" sz="1100" b="0" i="1">
                                <a:latin typeface="Cambria Math" panose="02040503050406030204" pitchFamily="18" charset="0"/>
                              </a:rPr>
                              <m:t>𝑀</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num>
                      <m:den>
                        <m:r>
                          <a:rPr lang="en-US" sz="1100" b="0" i="1">
                            <a:latin typeface="Cambria Math" panose="02040503050406030204" pitchFamily="18" charset="0"/>
                          </a:rPr>
                          <m:t>𝑎</m:t>
                        </m:r>
                        <m:r>
                          <a:rPr lang="en-US" sz="1100" b="0" i="1">
                            <a:latin typeface="Cambria Math" panose="02040503050406030204" pitchFamily="18" charset="0"/>
                          </a:rPr>
                          <m:t>−</m:t>
                        </m:r>
                        <m:acc>
                          <m:accPr>
                            <m:chr m:val="̅"/>
                            <m:ctrlPr>
                              <a:rPr lang="en-US" sz="1100" b="0" i="1">
                                <a:latin typeface="Cambria Math" panose="02040503050406030204" pitchFamily="18" charset="0"/>
                              </a:rPr>
                            </m:ctrlPr>
                          </m:accPr>
                          <m:e>
                            <m:r>
                              <a:rPr lang="en-US" sz="1100" b="0" i="1">
                                <a:latin typeface="Cambria Math" panose="02040503050406030204" pitchFamily="18" charset="0"/>
                              </a:rPr>
                              <m:t>𝑆</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den>
                    </m:f>
                  </m:oMath>
                </m:oMathPara>
              </a14:m>
              <a:endParaRPr lang="en-US" sz="1100"/>
            </a:p>
          </xdr:txBody>
        </xdr:sp>
      </mc:Choice>
      <mc:Fallback xmlns="">
        <xdr:sp macro="" textlink="">
          <xdr:nvSpPr>
            <xdr:cNvPr id="33" name="TextBox 32">
              <a:extLst>
                <a:ext uri="{FF2B5EF4-FFF2-40B4-BE49-F238E27FC236}">
                  <a16:creationId xmlns:a16="http://schemas.microsoft.com/office/drawing/2014/main" id="{78E3D1C2-93AA-ED4C-A483-CD75B36AAB22}"/>
                </a:ext>
              </a:extLst>
            </xdr:cNvPr>
            <xdr:cNvSpPr txBox="1"/>
          </xdr:nvSpPr>
          <xdr:spPr>
            <a:xfrm>
              <a:off x="1185334" y="39073667"/>
              <a:ext cx="1115242" cy="46128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ea typeface="Cambria Math" panose="02040503050406030204" pitchFamily="18" charset="0"/>
                </a:rPr>
                <a:t>𝛿 ̅</a:t>
              </a:r>
              <a:r>
                <a:rPr lang="en-US" sz="1100" b="0" i="0">
                  <a:latin typeface="Cambria Math" panose="02040503050406030204" pitchFamily="18" charset="0"/>
                </a:rPr>
                <a:t>(𝑎)=(𝑀 ̅(𝑎))/(𝑎−𝑆 ̅(𝑎) )</a:t>
              </a:r>
              <a:endParaRPr lang="en-US" sz="1100"/>
            </a:p>
          </xdr:txBody>
        </xdr:sp>
      </mc:Fallback>
    </mc:AlternateContent>
    <xdr:clientData/>
  </xdr:oneCellAnchor>
  <xdr:oneCellAnchor>
    <xdr:from>
      <xdr:col>3</xdr:col>
      <xdr:colOff>391584</xdr:colOff>
      <xdr:row>203</xdr:row>
      <xdr:rowOff>158751</xdr:rowOff>
    </xdr:from>
    <xdr:ext cx="2903038" cy="442685"/>
    <mc:AlternateContent xmlns:mc="http://schemas.openxmlformats.org/markup-compatibility/2006" xmlns:a14="http://schemas.microsoft.com/office/drawing/2010/main">
      <mc:Choice Requires="a14">
        <xdr:sp macro="" textlink="">
          <xdr:nvSpPr>
            <xdr:cNvPr id="34" name="TextBox 33">
              <a:extLst>
                <a:ext uri="{FF2B5EF4-FFF2-40B4-BE49-F238E27FC236}">
                  <a16:creationId xmlns:a16="http://schemas.microsoft.com/office/drawing/2014/main" id="{8E2A7D5F-2595-2948-8848-AE0AFBA31581}"/>
                </a:ext>
              </a:extLst>
            </xdr:cNvPr>
            <xdr:cNvSpPr txBox="1"/>
          </xdr:nvSpPr>
          <xdr:spPr>
            <a:xfrm>
              <a:off x="2868084" y="39084251"/>
              <a:ext cx="2903038" cy="4426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𝐴𝑣𝑔</m:t>
                    </m:r>
                    <m:r>
                      <a:rPr lang="en-US" sz="1100" b="0" i="1">
                        <a:latin typeface="Cambria Math" panose="02040503050406030204" pitchFamily="18" charset="0"/>
                      </a:rPr>
                      <m:t> </m:t>
                    </m:r>
                    <m:r>
                      <a:rPr lang="en-US" sz="1100" b="0" i="1">
                        <a:latin typeface="Cambria Math" panose="02040503050406030204" pitchFamily="18" charset="0"/>
                      </a:rPr>
                      <m:t>𝑅𝑖𝑠𝑘</m:t>
                    </m:r>
                    <m:r>
                      <a:rPr lang="en-US" sz="1100" b="0" i="1">
                        <a:latin typeface="Cambria Math" panose="02040503050406030204" pitchFamily="18" charset="0"/>
                      </a:rPr>
                      <m:t> </m:t>
                    </m:r>
                    <m:r>
                      <a:rPr lang="en-US" sz="1100" b="0" i="1">
                        <a:latin typeface="Cambria Math" panose="02040503050406030204" pitchFamily="18" charset="0"/>
                      </a:rPr>
                      <m:t>𝐷𝑖𝑠𝑐𝑜𝑢𝑛𝑡</m:t>
                    </m:r>
                    <m:r>
                      <a:rPr lang="en-US" sz="1100" b="0" i="1">
                        <a:latin typeface="Cambria Math" panose="02040503050406030204" pitchFamily="18" charset="0"/>
                      </a:rPr>
                      <m:t> </m:t>
                    </m:r>
                    <m:r>
                      <a:rPr lang="en-US" sz="1100" b="0" i="1">
                        <a:latin typeface="Cambria Math" panose="02040503050406030204" pitchFamily="18" charset="0"/>
                      </a:rPr>
                      <m:t>𝑅𝑎𝑡𝑒</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𝐸𝑥𝑝𝑒𝑐𝑡𝑒𝑑</m:t>
                        </m:r>
                        <m:r>
                          <a:rPr lang="en-US" sz="1100" b="0" i="1">
                            <a:latin typeface="Cambria Math" panose="02040503050406030204" pitchFamily="18" charset="0"/>
                          </a:rPr>
                          <m:t> </m:t>
                        </m:r>
                        <m:r>
                          <a:rPr lang="en-US" sz="1100" b="0" i="1">
                            <a:latin typeface="Cambria Math" panose="02040503050406030204" pitchFamily="18" charset="0"/>
                          </a:rPr>
                          <m:t>𝑀𝑎𝑟𝑔𝑖𝑛</m:t>
                        </m:r>
                      </m:num>
                      <m:den>
                        <m:r>
                          <a:rPr lang="en-US" sz="1100" b="0" i="1">
                            <a:latin typeface="Cambria Math" panose="02040503050406030204" pitchFamily="18" charset="0"/>
                          </a:rPr>
                          <m:t>𝑆h𝑎𝑟𝑒𝑑</m:t>
                        </m:r>
                        <m:r>
                          <a:rPr lang="en-US" sz="1100" b="0" i="1">
                            <a:latin typeface="Cambria Math" panose="02040503050406030204" pitchFamily="18" charset="0"/>
                          </a:rPr>
                          <m:t> </m:t>
                        </m:r>
                        <m:r>
                          <a:rPr lang="en-US" sz="1100" b="0" i="1">
                            <a:latin typeface="Cambria Math" panose="02040503050406030204" pitchFamily="18" charset="0"/>
                          </a:rPr>
                          <m:t>𝐿𝑖𝑎𝑏𝑖𝑙𝑖𝑡𝑦</m:t>
                        </m:r>
                      </m:den>
                    </m:f>
                  </m:oMath>
                </m:oMathPara>
              </a14:m>
              <a:endParaRPr lang="en-US" sz="1100"/>
            </a:p>
          </xdr:txBody>
        </xdr:sp>
      </mc:Choice>
      <mc:Fallback xmlns="">
        <xdr:sp macro="" textlink="">
          <xdr:nvSpPr>
            <xdr:cNvPr id="34" name="TextBox 33">
              <a:extLst>
                <a:ext uri="{FF2B5EF4-FFF2-40B4-BE49-F238E27FC236}">
                  <a16:creationId xmlns:a16="http://schemas.microsoft.com/office/drawing/2014/main" id="{8E2A7D5F-2595-2948-8848-AE0AFBA31581}"/>
                </a:ext>
              </a:extLst>
            </xdr:cNvPr>
            <xdr:cNvSpPr txBox="1"/>
          </xdr:nvSpPr>
          <xdr:spPr>
            <a:xfrm>
              <a:off x="2868084" y="39084251"/>
              <a:ext cx="2903038" cy="4426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𝐴𝑣𝑔 𝑅𝑖𝑠𝑘 𝐷𝑖𝑠𝑐𝑜𝑢𝑛𝑡 𝑅𝑎𝑡𝑒=(𝐸𝑥𝑝𝑒𝑐𝑡𝑒𝑑 𝑀𝑎𝑟𝑔𝑖𝑛)/(𝑆ℎ𝑎𝑟𝑒𝑑 𝐿𝑖𝑎𝑏𝑖𝑙𝑖𝑡𝑦)</a:t>
              </a:r>
              <a:endParaRPr lang="en-US" sz="1100"/>
            </a:p>
          </xdr:txBody>
        </xdr:sp>
      </mc:Fallback>
    </mc:AlternateContent>
    <xdr:clientData/>
  </xdr:oneCellAnchor>
  <xdr:oneCellAnchor>
    <xdr:from>
      <xdr:col>1</xdr:col>
      <xdr:colOff>349250</xdr:colOff>
      <xdr:row>207</xdr:row>
      <xdr:rowOff>31750</xdr:rowOff>
    </xdr:from>
    <xdr:ext cx="1109726" cy="476990"/>
    <mc:AlternateContent xmlns:mc="http://schemas.openxmlformats.org/markup-compatibility/2006" xmlns:a14="http://schemas.microsoft.com/office/drawing/2010/main">
      <mc:Choice Requires="a14">
        <xdr:sp macro="" textlink="">
          <xdr:nvSpPr>
            <xdr:cNvPr id="35" name="TextBox 34">
              <a:extLst>
                <a:ext uri="{FF2B5EF4-FFF2-40B4-BE49-F238E27FC236}">
                  <a16:creationId xmlns:a16="http://schemas.microsoft.com/office/drawing/2014/main" id="{D25EA0C0-21D7-5C46-B40B-20DB8E53D9D5}"/>
                </a:ext>
              </a:extLst>
            </xdr:cNvPr>
            <xdr:cNvSpPr txBox="1"/>
          </xdr:nvSpPr>
          <xdr:spPr>
            <a:xfrm>
              <a:off x="1174750" y="39761583"/>
              <a:ext cx="1109726" cy="4769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acc>
                      <m:accPr>
                        <m:chr m:val="̅"/>
                        <m:ctrlPr>
                          <a:rPr lang="en-US" sz="1100" b="0" i="1">
                            <a:latin typeface="Cambria Math" panose="02040503050406030204" pitchFamily="18" charset="0"/>
                          </a:rPr>
                        </m:ctrlPr>
                      </m:accPr>
                      <m:e>
                        <m:r>
                          <a:rPr lang="en-US" sz="1100" b="0" i="1">
                            <a:latin typeface="Cambria Math" panose="02040503050406030204" pitchFamily="18" charset="0"/>
                            <a:ea typeface="Cambria Math" panose="02040503050406030204" pitchFamily="18" charset="0"/>
                          </a:rPr>
                          <m:t>𝜈</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r>
                      <a:rPr lang="en-US" sz="1100" b="0" i="1">
                        <a:latin typeface="Cambria Math" panose="02040503050406030204" pitchFamily="18" charset="0"/>
                      </a:rPr>
                      <m:t>=</m:t>
                    </m:r>
                    <m:f>
                      <m:fPr>
                        <m:ctrlPr>
                          <a:rPr lang="en-US" sz="1100" b="0" i="1">
                            <a:latin typeface="Cambria Math" panose="02040503050406030204" pitchFamily="18" charset="0"/>
                          </a:rPr>
                        </m:ctrlPr>
                      </m:fPr>
                      <m:num>
                        <m:acc>
                          <m:accPr>
                            <m:chr m:val="̅"/>
                            <m:ctrlPr>
                              <a:rPr lang="en-US" sz="1100" b="0" i="1">
                                <a:latin typeface="Cambria Math" panose="02040503050406030204" pitchFamily="18" charset="0"/>
                              </a:rPr>
                            </m:ctrlPr>
                          </m:accPr>
                          <m:e>
                            <m:r>
                              <a:rPr lang="en-US" sz="1100" b="0" i="1">
                                <a:latin typeface="Cambria Math" panose="02040503050406030204" pitchFamily="18" charset="0"/>
                              </a:rPr>
                              <m:t>𝑄</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num>
                      <m:den>
                        <m:r>
                          <a:rPr lang="en-US" sz="1100" b="0" i="1">
                            <a:latin typeface="Cambria Math" panose="02040503050406030204" pitchFamily="18" charset="0"/>
                          </a:rPr>
                          <m:t>𝑎</m:t>
                        </m:r>
                        <m:r>
                          <a:rPr lang="en-US" sz="1100" b="0" i="1">
                            <a:latin typeface="Cambria Math" panose="02040503050406030204" pitchFamily="18" charset="0"/>
                          </a:rPr>
                          <m:t>−</m:t>
                        </m:r>
                        <m:acc>
                          <m:accPr>
                            <m:chr m:val="̅"/>
                            <m:ctrlPr>
                              <a:rPr lang="en-US" sz="1100" b="0" i="1">
                                <a:latin typeface="Cambria Math" panose="02040503050406030204" pitchFamily="18" charset="0"/>
                              </a:rPr>
                            </m:ctrlPr>
                          </m:accPr>
                          <m:e>
                            <m:r>
                              <a:rPr lang="en-US" sz="1100" b="0" i="1">
                                <a:latin typeface="Cambria Math" panose="02040503050406030204" pitchFamily="18" charset="0"/>
                              </a:rPr>
                              <m:t>𝑆</m:t>
                            </m:r>
                          </m:e>
                        </m:acc>
                        <m:d>
                          <m:dPr>
                            <m:ctrlPr>
                              <a:rPr lang="en-US" sz="1100" b="0" i="1">
                                <a:latin typeface="Cambria Math" panose="02040503050406030204" pitchFamily="18" charset="0"/>
                              </a:rPr>
                            </m:ctrlPr>
                          </m:dPr>
                          <m:e>
                            <m:r>
                              <a:rPr lang="en-US" sz="1100" b="0" i="1">
                                <a:latin typeface="Cambria Math" panose="02040503050406030204" pitchFamily="18" charset="0"/>
                              </a:rPr>
                              <m:t>𝑎</m:t>
                            </m:r>
                          </m:e>
                        </m:d>
                      </m:den>
                    </m:f>
                  </m:oMath>
                </m:oMathPara>
              </a14:m>
              <a:endParaRPr lang="en-US" sz="1100"/>
            </a:p>
          </xdr:txBody>
        </xdr:sp>
      </mc:Choice>
      <mc:Fallback xmlns="">
        <xdr:sp macro="" textlink="">
          <xdr:nvSpPr>
            <xdr:cNvPr id="35" name="TextBox 34">
              <a:extLst>
                <a:ext uri="{FF2B5EF4-FFF2-40B4-BE49-F238E27FC236}">
                  <a16:creationId xmlns:a16="http://schemas.microsoft.com/office/drawing/2014/main" id="{D25EA0C0-21D7-5C46-B40B-20DB8E53D9D5}"/>
                </a:ext>
              </a:extLst>
            </xdr:cNvPr>
            <xdr:cNvSpPr txBox="1"/>
          </xdr:nvSpPr>
          <xdr:spPr>
            <a:xfrm>
              <a:off x="1174750" y="39761583"/>
              <a:ext cx="1109726" cy="4769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ea typeface="Cambria Math" panose="02040503050406030204" pitchFamily="18" charset="0"/>
                </a:rPr>
                <a:t>𝜈 ̅</a:t>
              </a:r>
              <a:r>
                <a:rPr lang="en-US" sz="1100" b="0" i="0">
                  <a:latin typeface="Cambria Math" panose="02040503050406030204" pitchFamily="18" charset="0"/>
                </a:rPr>
                <a:t>(𝑎)=(𝑄 ̅(𝑎))/(𝑎−𝑆 ̅(𝑎) )</a:t>
              </a:r>
              <a:endParaRPr lang="en-US" sz="1100"/>
            </a:p>
          </xdr:txBody>
        </xdr:sp>
      </mc:Fallback>
    </mc:AlternateContent>
    <xdr:clientData/>
  </xdr:oneCellAnchor>
  <xdr:oneCellAnchor>
    <xdr:from>
      <xdr:col>3</xdr:col>
      <xdr:colOff>381000</xdr:colOff>
      <xdr:row>207</xdr:row>
      <xdr:rowOff>42334</xdr:rowOff>
    </xdr:from>
    <xdr:ext cx="2967928" cy="442685"/>
    <mc:AlternateContent xmlns:mc="http://schemas.openxmlformats.org/markup-compatibility/2006" xmlns:a14="http://schemas.microsoft.com/office/drawing/2010/main">
      <mc:Choice Requires="a14">
        <xdr:sp macro="" textlink="">
          <xdr:nvSpPr>
            <xdr:cNvPr id="36" name="TextBox 35">
              <a:extLst>
                <a:ext uri="{FF2B5EF4-FFF2-40B4-BE49-F238E27FC236}">
                  <a16:creationId xmlns:a16="http://schemas.microsoft.com/office/drawing/2014/main" id="{0691CE7C-B826-CB4B-9D0D-F5DEC9ACF565}"/>
                </a:ext>
              </a:extLst>
            </xdr:cNvPr>
            <xdr:cNvSpPr txBox="1"/>
          </xdr:nvSpPr>
          <xdr:spPr>
            <a:xfrm>
              <a:off x="2857500" y="39772167"/>
              <a:ext cx="2967928" cy="4426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𝐴𝑣𝑔</m:t>
                    </m:r>
                    <m:r>
                      <a:rPr lang="en-US" sz="1100" b="0" i="1">
                        <a:latin typeface="Cambria Math" panose="02040503050406030204" pitchFamily="18" charset="0"/>
                      </a:rPr>
                      <m:t> </m:t>
                    </m:r>
                    <m:r>
                      <a:rPr lang="en-US" sz="1100" b="0" i="1">
                        <a:latin typeface="Cambria Math" panose="02040503050406030204" pitchFamily="18" charset="0"/>
                      </a:rPr>
                      <m:t>𝑅𝑖𝑠𝑘</m:t>
                    </m:r>
                    <m:r>
                      <a:rPr lang="en-US" sz="1100" b="0" i="1">
                        <a:latin typeface="Cambria Math" panose="02040503050406030204" pitchFamily="18" charset="0"/>
                      </a:rPr>
                      <m:t> </m:t>
                    </m:r>
                    <m:r>
                      <a:rPr lang="en-US" sz="1100" b="0" i="1">
                        <a:latin typeface="Cambria Math" panose="02040503050406030204" pitchFamily="18" charset="0"/>
                      </a:rPr>
                      <m:t>𝐷𝑖𝑠𝑐𝑜𝑢𝑛𝑡</m:t>
                    </m:r>
                    <m:r>
                      <a:rPr lang="en-US" sz="1100" b="0" i="1">
                        <a:latin typeface="Cambria Math" panose="02040503050406030204" pitchFamily="18" charset="0"/>
                      </a:rPr>
                      <m:t> </m:t>
                    </m:r>
                    <m:r>
                      <a:rPr lang="en-US" sz="1100" b="0" i="1">
                        <a:latin typeface="Cambria Math" panose="02040503050406030204" pitchFamily="18" charset="0"/>
                      </a:rPr>
                      <m:t>𝐹𝑎𝑐𝑡𝑜𝑟</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𝐶𝑎𝑝𝑖𝑡𝑎𝑙</m:t>
                        </m:r>
                      </m:num>
                      <m:den>
                        <m:r>
                          <a:rPr lang="en-US" sz="1100" b="0" i="1">
                            <a:latin typeface="Cambria Math" panose="02040503050406030204" pitchFamily="18" charset="0"/>
                          </a:rPr>
                          <m:t>𝑆h𝑎𝑟𝑒𝑑</m:t>
                        </m:r>
                        <m:r>
                          <a:rPr lang="en-US" sz="1100" b="0" i="1">
                            <a:latin typeface="Cambria Math" panose="02040503050406030204" pitchFamily="18" charset="0"/>
                          </a:rPr>
                          <m:t> </m:t>
                        </m:r>
                        <m:r>
                          <a:rPr lang="en-US" sz="1100" b="0" i="1">
                            <a:latin typeface="Cambria Math" panose="02040503050406030204" pitchFamily="18" charset="0"/>
                          </a:rPr>
                          <m:t>𝐿𝑖𝑎𝑏𝑖𝑙𝑖𝑡𝑦</m:t>
                        </m:r>
                      </m:den>
                    </m:f>
                  </m:oMath>
                </m:oMathPara>
              </a14:m>
              <a:endParaRPr lang="en-US" sz="1100"/>
            </a:p>
          </xdr:txBody>
        </xdr:sp>
      </mc:Choice>
      <mc:Fallback xmlns="">
        <xdr:sp macro="" textlink="">
          <xdr:nvSpPr>
            <xdr:cNvPr id="36" name="TextBox 35">
              <a:extLst>
                <a:ext uri="{FF2B5EF4-FFF2-40B4-BE49-F238E27FC236}">
                  <a16:creationId xmlns:a16="http://schemas.microsoft.com/office/drawing/2014/main" id="{0691CE7C-B826-CB4B-9D0D-F5DEC9ACF565}"/>
                </a:ext>
              </a:extLst>
            </xdr:cNvPr>
            <xdr:cNvSpPr txBox="1"/>
          </xdr:nvSpPr>
          <xdr:spPr>
            <a:xfrm>
              <a:off x="2857500" y="39772167"/>
              <a:ext cx="2967928" cy="4426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𝐴𝑣𝑔 𝑅𝑖𝑠𝑘 𝐷𝑖𝑠𝑐𝑜𝑢𝑛𝑡 𝐹𝑎𝑐𝑡𝑜𝑟=𝐶𝑎𝑝𝑖𝑡𝑎𝑙/(𝑆ℎ𝑎𝑟𝑒𝑑 𝐿𝑖𝑎𝑏𝑖𝑙𝑖𝑡𝑦)</a:t>
              </a:r>
              <a:endParaRPr lang="en-US"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oneCellAnchor>
    <xdr:from>
      <xdr:col>1</xdr:col>
      <xdr:colOff>190501</xdr:colOff>
      <xdr:row>28</xdr:row>
      <xdr:rowOff>116417</xdr:rowOff>
    </xdr:from>
    <xdr:ext cx="4834209" cy="473015"/>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016001" y="5842000"/>
              <a:ext cx="4834209" cy="4730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𝑅𝑒𝑖𝑛𝑠𝑢𝑟𝑎𝑛𝑐𝑒</m:t>
                    </m:r>
                    <m:r>
                      <a:rPr lang="en-US" sz="1100" b="0" i="1">
                        <a:latin typeface="Cambria Math" panose="02040503050406030204" pitchFamily="18" charset="0"/>
                      </a:rPr>
                      <m:t> </m:t>
                    </m:r>
                    <m:r>
                      <a:rPr lang="en-US" sz="1100" b="0" i="1">
                        <a:latin typeface="Cambria Math" panose="02040503050406030204" pitchFamily="18" charset="0"/>
                      </a:rPr>
                      <m:t>𝐶𝑜𝑠𝑡</m:t>
                    </m:r>
                    <m:r>
                      <a:rPr lang="en-US" sz="1100" b="0" i="1">
                        <a:latin typeface="Cambria Math" panose="02040503050406030204" pitchFamily="18" charset="0"/>
                      </a:rPr>
                      <m:t> (%)=</m:t>
                    </m:r>
                    <m:f>
                      <m:fPr>
                        <m:ctrlPr>
                          <a:rPr lang="en-US" sz="1100" b="0" i="1">
                            <a:latin typeface="Cambria Math" panose="02040503050406030204" pitchFamily="18" charset="0"/>
                          </a:rPr>
                        </m:ctrlPr>
                      </m:fPr>
                      <m:num>
                        <m:r>
                          <a:rPr lang="en-US" sz="1100" b="0" i="1">
                            <a:latin typeface="Cambria Math" panose="02040503050406030204" pitchFamily="18" charset="0"/>
                          </a:rPr>
                          <m:t>𝐶𝑒𝑑𝑒𝑑</m:t>
                        </m:r>
                        <m:r>
                          <a:rPr lang="en-US" sz="1100" b="0" i="1">
                            <a:latin typeface="Cambria Math" panose="02040503050406030204" pitchFamily="18" charset="0"/>
                          </a:rPr>
                          <m:t> </m:t>
                        </m:r>
                        <m:r>
                          <a:rPr lang="en-US" sz="1100" b="0" i="1">
                            <a:latin typeface="Cambria Math" panose="02040503050406030204" pitchFamily="18" charset="0"/>
                          </a:rPr>
                          <m:t>𝑃𝑟𝑒𝑚</m:t>
                        </m:r>
                        <m:r>
                          <a:rPr lang="en-US" sz="1100" b="0" i="1">
                            <a:latin typeface="Cambria Math" panose="02040503050406030204" pitchFamily="18" charset="0"/>
                            <a:ea typeface="Cambria Math" panose="02040503050406030204" pitchFamily="18" charset="0"/>
                          </a:rPr>
                          <m:t>×(1+</m:t>
                        </m:r>
                        <m:r>
                          <a:rPr lang="en-US" sz="1100" b="0" i="1">
                            <a:latin typeface="Cambria Math" panose="02040503050406030204" pitchFamily="18" charset="0"/>
                            <a:ea typeface="Cambria Math" panose="02040503050406030204" pitchFamily="18" charset="0"/>
                          </a:rPr>
                          <m:t>𝑅𝑎𝑡</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𝑒</m:t>
                            </m:r>
                          </m:e>
                          <m:sub>
                            <m:r>
                              <a:rPr lang="en-US" sz="1100" b="0" i="1">
                                <a:latin typeface="Cambria Math" panose="02040503050406030204" pitchFamily="18" charset="0"/>
                                <a:ea typeface="Cambria Math" panose="02040503050406030204" pitchFamily="18" charset="0"/>
                              </a:rPr>
                              <m:t>𝑟𝑖𝑠𝑘</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𝑓𝑟𝑒𝑒</m:t>
                            </m:r>
                          </m:sub>
                        </m:sSub>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𝑅𝑒𝑐𝑜𝑣𝑒𝑟𝑖𝑒𝑠</m:t>
                            </m:r>
                          </m:e>
                        </m:d>
                      </m:num>
                      <m:den>
                        <m:r>
                          <a:rPr lang="en-US" sz="1100" b="0" i="1">
                            <a:latin typeface="Cambria Math" panose="02040503050406030204" pitchFamily="18" charset="0"/>
                          </a:rPr>
                          <m:t>𝐶𝑎𝑝𝑖𝑡𝑎𝑙</m:t>
                        </m:r>
                        <m:r>
                          <a:rPr lang="en-US" sz="1100" b="0" i="1">
                            <a:latin typeface="Cambria Math" panose="02040503050406030204" pitchFamily="18" charset="0"/>
                          </a:rPr>
                          <m:t> </m:t>
                        </m:r>
                        <m:r>
                          <a:rPr lang="en-US" sz="1100" b="0" i="1">
                            <a:latin typeface="Cambria Math" panose="02040503050406030204" pitchFamily="18" charset="0"/>
                          </a:rPr>
                          <m:t>𝐵𝑒𝑛𝑒𝑓𝑖𝑡</m:t>
                        </m:r>
                      </m:den>
                    </m:f>
                  </m:oMath>
                </m:oMathPara>
              </a14:m>
              <a:endParaRPr lang="en-US" sz="1100"/>
            </a:p>
          </xdr:txBody>
        </xdr:sp>
      </mc:Choice>
      <mc:Fallback xmlns="">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016001" y="5842000"/>
              <a:ext cx="4834209" cy="4730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𝑅𝑒𝑖𝑛𝑠𝑢𝑟𝑎𝑛𝑐𝑒 𝐶𝑜𝑠𝑡 (%)=(𝐶𝑒𝑑𝑒𝑑 𝑃𝑟𝑒𝑚</a:t>
              </a:r>
              <a:r>
                <a:rPr lang="en-US" sz="1100" b="0" i="0">
                  <a:latin typeface="Cambria Math" panose="02040503050406030204" pitchFamily="18" charset="0"/>
                  <a:ea typeface="Cambria Math" panose="02040503050406030204" pitchFamily="18" charset="0"/>
                </a:rPr>
                <a:t>×(1+𝑅𝑎𝑡𝑒_(𝑟𝑖𝑠𝑘 𝑓𝑟𝑒𝑒))</a:t>
              </a:r>
              <a:r>
                <a:rPr lang="en-US" sz="1100" b="0" i="0">
                  <a:latin typeface="Cambria Math" panose="02040503050406030204" pitchFamily="18" charset="0"/>
                </a:rPr>
                <a:t>−𝐸[𝑅𝑒𝑐𝑜𝑣𝑒𝑟𝑖𝑒𝑠])/(𝐶𝑎𝑝𝑖𝑡𝑎𝑙 𝐵𝑒𝑛𝑒𝑓𝑖𝑡)</a:t>
              </a:r>
              <a:endParaRPr lang="en-US" sz="1100"/>
            </a:p>
          </xdr:txBody>
        </xdr:sp>
      </mc:Fallback>
    </mc:AlternateContent>
    <xdr:clientData/>
  </xdr:oneCellAnchor>
  <xdr:oneCellAnchor>
    <xdr:from>
      <xdr:col>1</xdr:col>
      <xdr:colOff>222250</xdr:colOff>
      <xdr:row>41</xdr:row>
      <xdr:rowOff>127000</xdr:rowOff>
    </xdr:from>
    <xdr:ext cx="1824025" cy="448136"/>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1047750" y="8265583"/>
              <a:ext cx="1824025" cy="44813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𝑊𝐴𝐶𝐶</m:t>
                    </m:r>
                    <m:r>
                      <a:rPr lang="en-US" sz="1100" b="0" i="1">
                        <a:latin typeface="Cambria Math" panose="02040503050406030204" pitchFamily="18" charset="0"/>
                      </a:rPr>
                      <m:t>=</m:t>
                    </m:r>
                    <m:f>
                      <m:fPr>
                        <m:ctrlPr>
                          <a:rPr lang="en-US" sz="1100" b="0" i="1">
                            <a:latin typeface="Cambria Math" panose="02040503050406030204" pitchFamily="18" charset="0"/>
                          </a:rPr>
                        </m:ctrlPr>
                      </m:fPr>
                      <m:num>
                        <m:nary>
                          <m:naryPr>
                            <m:chr m:val="∑"/>
                            <m:subHide m:val="on"/>
                            <m:supHide m:val="on"/>
                            <m:ctrlPr>
                              <a:rPr lang="en-US" sz="1100" b="0" i="1">
                                <a:latin typeface="Cambria Math" panose="02040503050406030204" pitchFamily="18" charset="0"/>
                              </a:rPr>
                            </m:ctrlPr>
                          </m:naryPr>
                          <m:sub/>
                          <m:sup/>
                          <m:e>
                            <m:sSub>
                              <m:sSubPr>
                                <m:ctrlPr>
                                  <a:rPr lang="en-US" sz="1100" b="0" i="1">
                                    <a:latin typeface="Cambria Math" panose="02040503050406030204" pitchFamily="18" charset="0"/>
                                  </a:rPr>
                                </m:ctrlPr>
                              </m:sSubPr>
                              <m:e>
                                <m:r>
                                  <a:rPr lang="en-US" sz="1100" b="0" i="1">
                                    <a:latin typeface="Cambria Math" panose="02040503050406030204" pitchFamily="18" charset="0"/>
                                  </a:rPr>
                                  <m:t>𝐶𝑎𝑝𝑖𝑡𝑎𝑙</m:t>
                                </m:r>
                              </m:e>
                              <m:sub>
                                <m:r>
                                  <a:rPr lang="en-US" sz="1100" b="0" i="1">
                                    <a:latin typeface="Cambria Math" panose="02040503050406030204" pitchFamily="18" charset="0"/>
                                  </a:rPr>
                                  <m:t>𝑖</m:t>
                                </m:r>
                              </m:sub>
                            </m:sSub>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𝐶𝑜𝑠</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𝑡</m:t>
                                </m:r>
                              </m:e>
                              <m:sub>
                                <m:r>
                                  <a:rPr lang="en-US" sz="1100" b="0" i="1">
                                    <a:latin typeface="Cambria Math" panose="02040503050406030204" pitchFamily="18" charset="0"/>
                                    <a:ea typeface="Cambria Math" panose="02040503050406030204" pitchFamily="18" charset="0"/>
                                  </a:rPr>
                                  <m:t>𝑖</m:t>
                                </m:r>
                              </m:sub>
                            </m:sSub>
                          </m:e>
                        </m:nary>
                      </m:num>
                      <m:den>
                        <m:nary>
                          <m:naryPr>
                            <m:chr m:val="∑"/>
                            <m:subHide m:val="on"/>
                            <m:supHide m:val="on"/>
                            <m:ctrlPr>
                              <a:rPr lang="en-US" sz="1100" b="0" i="1">
                                <a:latin typeface="Cambria Math" panose="02040503050406030204" pitchFamily="18" charset="0"/>
                              </a:rPr>
                            </m:ctrlPr>
                          </m:naryPr>
                          <m:sub/>
                          <m:sup/>
                          <m:e>
                            <m:sSub>
                              <m:sSubPr>
                                <m:ctrlPr>
                                  <a:rPr lang="en-US" sz="1100" b="0" i="1">
                                    <a:latin typeface="Cambria Math" panose="02040503050406030204" pitchFamily="18" charset="0"/>
                                  </a:rPr>
                                </m:ctrlPr>
                              </m:sSubPr>
                              <m:e>
                                <m:r>
                                  <a:rPr lang="en-US" sz="1100" b="0" i="1">
                                    <a:latin typeface="Cambria Math" panose="02040503050406030204" pitchFamily="18" charset="0"/>
                                  </a:rPr>
                                  <m:t>𝐶𝑎𝑝𝑖𝑡𝑎𝑙</m:t>
                                </m:r>
                              </m:e>
                              <m:sub>
                                <m:r>
                                  <a:rPr lang="en-US" sz="1100" b="0" i="1">
                                    <a:latin typeface="Cambria Math" panose="02040503050406030204" pitchFamily="18" charset="0"/>
                                  </a:rPr>
                                  <m:t>𝑖</m:t>
                                </m:r>
                              </m:sub>
                            </m:sSub>
                          </m:e>
                        </m:nary>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9DDCAAFB-A88A-1042-BE4E-AFFBF2AE13C4}"/>
                </a:ext>
              </a:extLst>
            </xdr:cNvPr>
            <xdr:cNvSpPr txBox="1"/>
          </xdr:nvSpPr>
          <xdr:spPr>
            <a:xfrm>
              <a:off x="1047750" y="8265583"/>
              <a:ext cx="1824025" cy="44813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𝑊𝐴𝐶𝐶=(∑▒〖〖𝐶𝑎𝑝𝑖𝑡𝑎𝑙〗_𝑖</a:t>
              </a:r>
              <a:r>
                <a:rPr lang="en-US" sz="1100" b="0" i="0">
                  <a:latin typeface="Cambria Math" panose="02040503050406030204" pitchFamily="18" charset="0"/>
                  <a:ea typeface="Cambria Math" panose="02040503050406030204" pitchFamily="18" charset="0"/>
                </a:rPr>
                <a:t>×𝐶𝑜𝑠𝑡_𝑖 〗)/(∑▒〖</a:t>
              </a:r>
              <a:r>
                <a:rPr lang="en-US" sz="1100" b="0" i="0">
                  <a:latin typeface="Cambria Math" panose="02040503050406030204" pitchFamily="18" charset="0"/>
                </a:rPr>
                <a:t>𝐶𝑎𝑝𝑖𝑡𝑎𝑙〗_𝑖</a:t>
              </a:r>
              <a:r>
                <a:rPr lang="en-US" sz="1100" b="0" i="0">
                  <a:latin typeface="Cambria Math" panose="02040503050406030204" pitchFamily="18" charset="0"/>
                  <a:ea typeface="Cambria Math" panose="02040503050406030204" pitchFamily="18" charset="0"/>
                </a:rPr>
                <a:t> )</a:t>
              </a:r>
              <a:endParaRPr lang="en-US" sz="1100"/>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oneCellAnchor>
    <xdr:from>
      <xdr:col>3</xdr:col>
      <xdr:colOff>202222</xdr:colOff>
      <xdr:row>38</xdr:row>
      <xdr:rowOff>81329</xdr:rowOff>
    </xdr:from>
    <xdr:ext cx="1575368" cy="315792"/>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2678722" y="12273329"/>
              <a:ext cx="1575368" cy="3157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r>
                          <a:rPr lang="en-US" sz="1100" b="0" i="1">
                            <a:latin typeface="Cambria Math" panose="02040503050406030204" pitchFamily="18" charset="0"/>
                          </a:rPr>
                          <m:t>𝑈</m:t>
                        </m:r>
                      </m:num>
                      <m:den>
                        <m:r>
                          <a:rPr lang="en-US" sz="1100" b="0" i="1">
                            <a:latin typeface="Cambria Math" panose="02040503050406030204" pitchFamily="18" charset="0"/>
                          </a:rPr>
                          <m:t>𝑃</m:t>
                        </m:r>
                      </m:den>
                    </m:f>
                    <m:r>
                      <a:rPr lang="en-US" sz="1100" b="0" i="1">
                        <a:latin typeface="Cambria Math" panose="02040503050406030204" pitchFamily="18" charset="0"/>
                      </a:rPr>
                      <m:t>=1−</m:t>
                    </m:r>
                    <m:r>
                      <a:rPr lang="en-US" sz="1100" b="0" i="1">
                        <a:latin typeface="Cambria Math" panose="02040503050406030204" pitchFamily="18" charset="0"/>
                      </a:rPr>
                      <m:t>𝐶𝑜𝑚𝑏𝑖𝑛𝑒𝑑</m:t>
                    </m:r>
                    <m:r>
                      <a:rPr lang="en-US" sz="1100" b="0" i="1">
                        <a:latin typeface="Cambria Math" panose="02040503050406030204" pitchFamily="18" charset="0"/>
                      </a:rPr>
                      <m:t> </m:t>
                    </m:r>
                    <m:r>
                      <a:rPr lang="en-US" sz="1100" b="0" i="1">
                        <a:latin typeface="Cambria Math" panose="02040503050406030204" pitchFamily="18" charset="0"/>
                      </a:rPr>
                      <m:t>𝑅𝑎𝑡𝑖𝑜</m:t>
                    </m:r>
                  </m:oMath>
                </m:oMathPara>
              </a14:m>
              <a:endParaRPr lang="en-US" sz="1100"/>
            </a:p>
          </xdr:txBody>
        </xdr:sp>
      </mc:Choice>
      <mc:Fallback xmlns="">
        <xdr:sp macro="" textlink="">
          <xdr:nvSpPr>
            <xdr:cNvPr id="2" name="TextBox 1">
              <a:extLst>
                <a:ext uri="{FF2B5EF4-FFF2-40B4-BE49-F238E27FC236}">
                  <a16:creationId xmlns:a16="http://schemas.microsoft.com/office/drawing/2014/main" id="{505BCDAB-4819-984E-8EF5-B25F9B7AA6E8}"/>
                </a:ext>
              </a:extLst>
            </xdr:cNvPr>
            <xdr:cNvSpPr txBox="1"/>
          </xdr:nvSpPr>
          <xdr:spPr>
            <a:xfrm>
              <a:off x="2678722" y="12273329"/>
              <a:ext cx="1575368" cy="3157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𝑈/𝑃=1−𝐶𝑜𝑚𝑏𝑖𝑛𝑒𝑑 𝑅𝑎𝑡𝑖𝑜</a:t>
              </a:r>
              <a:endParaRPr lang="en-US" sz="1100"/>
            </a:p>
          </xdr:txBody>
        </xdr:sp>
      </mc:Fallback>
    </mc:AlternateContent>
    <xdr:clientData/>
  </xdr:oneCellAnchor>
  <xdr:oneCellAnchor>
    <xdr:from>
      <xdr:col>3</xdr:col>
      <xdr:colOff>243418</xdr:colOff>
      <xdr:row>18</xdr:row>
      <xdr:rowOff>95250</xdr:rowOff>
    </xdr:from>
    <xdr:ext cx="1378390" cy="450188"/>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2719918" y="5842000"/>
              <a:ext cx="1378390" cy="450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𝑇𝑅</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𝑈</m:t>
                        </m:r>
                      </m:num>
                      <m:den>
                        <m:r>
                          <a:rPr lang="en-US" sz="1100" b="0" i="1">
                            <a:latin typeface="Cambria Math" panose="02040503050406030204" pitchFamily="18" charset="0"/>
                          </a:rPr>
                          <m:t>𝑃</m:t>
                        </m:r>
                      </m:den>
                    </m:f>
                    <m:r>
                      <a:rPr lang="en-US" sz="1100" b="0" i="0">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𝑃</m:t>
                        </m:r>
                      </m:num>
                      <m:den>
                        <m:r>
                          <a:rPr lang="en-US" sz="1100" b="0" i="1">
                            <a:latin typeface="Cambria Math" panose="02040503050406030204" pitchFamily="18" charset="0"/>
                          </a:rPr>
                          <m:t>𝑄</m:t>
                        </m:r>
                      </m:den>
                    </m:f>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𝐼</m:t>
                        </m:r>
                      </m:num>
                      <m:den>
                        <m:r>
                          <a:rPr lang="en-US" sz="1100" b="0" i="1">
                            <a:latin typeface="Cambria Math" panose="02040503050406030204" pitchFamily="18" charset="0"/>
                          </a:rPr>
                          <m:t>𝑎</m:t>
                        </m:r>
                      </m:den>
                    </m:f>
                    <m:r>
                      <a:rPr lang="en-US" sz="1100" b="0" i="0">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𝑎</m:t>
                        </m:r>
                      </m:num>
                      <m:den>
                        <m:r>
                          <a:rPr lang="en-US" sz="1100" b="0" i="1">
                            <a:latin typeface="Cambria Math" panose="02040503050406030204" pitchFamily="18" charset="0"/>
                          </a:rPr>
                          <m:t>𝑄</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0A1F393B-8722-324E-A5BD-6D499813C4A7}"/>
                </a:ext>
              </a:extLst>
            </xdr:cNvPr>
            <xdr:cNvSpPr txBox="1"/>
          </xdr:nvSpPr>
          <xdr:spPr>
            <a:xfrm>
              <a:off x="2719918" y="5842000"/>
              <a:ext cx="1378390" cy="450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𝑇𝑅=𝑈/𝑃</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𝑃/𝑄+𝐼/𝑎</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𝑎/𝑄</a:t>
              </a:r>
              <a:endParaRPr lang="en-US" sz="1100"/>
            </a:p>
          </xdr:txBody>
        </xdr:sp>
      </mc:Fallback>
    </mc:AlternateContent>
    <xdr:clientData/>
  </xdr:oneCellAnchor>
  <xdr:oneCellAnchor>
    <xdr:from>
      <xdr:col>0</xdr:col>
      <xdr:colOff>751418</xdr:colOff>
      <xdr:row>21</xdr:row>
      <xdr:rowOff>10583</xdr:rowOff>
    </xdr:from>
    <xdr:ext cx="5949193" cy="264431"/>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751418" y="6360583"/>
              <a:ext cx="5949193"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𝑅𝑂𝐸</m:t>
                    </m:r>
                    <m:r>
                      <a:rPr lang="en-US" sz="1100" b="0" i="1">
                        <a:latin typeface="Cambria Math" panose="02040503050406030204" pitchFamily="18" charset="0"/>
                      </a:rPr>
                      <m:t>=</m:t>
                    </m:r>
                    <m:r>
                      <a:rPr lang="en-US" sz="1100" b="0" i="1">
                        <a:latin typeface="Cambria Math" panose="02040503050406030204" pitchFamily="18" charset="0"/>
                      </a:rPr>
                      <m:t>𝑈𝑛𝑑𝑒𝑟𝑤𝑟𝑖𝑡𝑖𝑛𝑔</m:t>
                    </m:r>
                    <m:r>
                      <a:rPr lang="en-US" sz="1100" b="0" i="1">
                        <a:latin typeface="Cambria Math" panose="02040503050406030204" pitchFamily="18" charset="0"/>
                      </a:rPr>
                      <m:t> </m:t>
                    </m:r>
                    <m:r>
                      <a:rPr lang="en-US" sz="1100" b="0" i="1">
                        <a:latin typeface="Cambria Math" panose="02040503050406030204" pitchFamily="18" charset="0"/>
                      </a:rPr>
                      <m:t>𝑀𝑎𝑟𝑔𝑖𝑛</m:t>
                    </m:r>
                    <m:r>
                      <a:rPr lang="en-US" sz="1100" b="0" i="0">
                        <a:latin typeface="Cambria Math" panose="02040503050406030204" pitchFamily="18" charset="0"/>
                        <a:ea typeface="Cambria Math" panose="02040503050406030204" pitchFamily="18" charset="0"/>
                      </a:rPr>
                      <m:t>×</m:t>
                    </m:r>
                    <m:r>
                      <a:rPr lang="en-US" sz="1100" b="0" i="1">
                        <a:latin typeface="Cambria Math" panose="02040503050406030204" pitchFamily="18" charset="0"/>
                      </a:rPr>
                      <m:t>𝑈𝑛𝑑𝑒𝑟𝑤𝑟𝑖𝑡𝑖𝑛𝑔</m:t>
                    </m:r>
                    <m:r>
                      <a:rPr lang="en-US" sz="1100" b="0" i="1">
                        <a:latin typeface="Cambria Math" panose="02040503050406030204" pitchFamily="18" charset="0"/>
                      </a:rPr>
                      <m:t> </m:t>
                    </m:r>
                    <m:r>
                      <a:rPr lang="en-US" sz="1100" b="0" i="1">
                        <a:latin typeface="Cambria Math" panose="02040503050406030204" pitchFamily="18" charset="0"/>
                      </a:rPr>
                      <m:t>𝐿𝑒𝑣𝑒𝑟𝑎𝑔𝑒</m:t>
                    </m:r>
                    <m:r>
                      <a:rPr lang="en-US" sz="1100" b="0" i="1">
                        <a:latin typeface="Cambria Math" panose="02040503050406030204" pitchFamily="18" charset="0"/>
                      </a:rPr>
                      <m:t>+</m:t>
                    </m:r>
                    <m:r>
                      <a:rPr lang="en-US" sz="1100" b="0" i="1">
                        <a:latin typeface="Cambria Math" panose="02040503050406030204" pitchFamily="18" charset="0"/>
                      </a:rPr>
                      <m:t>𝐼𝑛𝑣</m:t>
                    </m:r>
                    <m:r>
                      <a:rPr lang="en-US" sz="1100" b="0" i="1">
                        <a:latin typeface="Cambria Math" panose="02040503050406030204" pitchFamily="18" charset="0"/>
                      </a:rPr>
                      <m:t> </m:t>
                    </m:r>
                    <m:r>
                      <a:rPr lang="en-US" sz="1100" b="0" i="1">
                        <a:latin typeface="Cambria Math" panose="02040503050406030204" pitchFamily="18" charset="0"/>
                      </a:rPr>
                      <m:t>𝑅𝑒𝑡𝑢𝑟𝑛</m:t>
                    </m:r>
                    <m:r>
                      <a:rPr lang="en-US" sz="1100" b="0" i="1">
                        <a:latin typeface="Cambria Math" panose="02040503050406030204" pitchFamily="18" charset="0"/>
                      </a:rPr>
                      <m:t>%</m:t>
                    </m:r>
                    <m:r>
                      <a:rPr lang="en-US" sz="1100" b="0" i="0">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𝐼𝑛𝑣</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𝐿𝑒𝑣𝑒𝑟𝑎𝑔𝑒</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2CB92B4C-B514-EF4B-9CAC-42523FB6653E}"/>
                </a:ext>
              </a:extLst>
            </xdr:cNvPr>
            <xdr:cNvSpPr txBox="1"/>
          </xdr:nvSpPr>
          <xdr:spPr>
            <a:xfrm>
              <a:off x="751418" y="6360583"/>
              <a:ext cx="5949193"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𝑇𝑜𝑡𝑎𝑙 𝑅𝑂𝐸=𝑈𝑛𝑑𝑒𝑟𝑤𝑟𝑖𝑡𝑖𝑛𝑔 𝑀𝑎𝑟𝑔𝑖𝑛</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𝑈𝑛𝑑𝑒𝑟𝑤𝑟𝑖𝑡𝑖𝑛𝑔 𝐿𝑒𝑣𝑒𝑟𝑎𝑔𝑒+𝐼𝑛𝑣 𝑅𝑒𝑡𝑢𝑟𝑛%</a:t>
              </a:r>
              <a:r>
                <a:rPr lang="en-US" sz="1100" b="0" i="0">
                  <a:latin typeface="Cambria Math" panose="02040503050406030204" pitchFamily="18" charset="0"/>
                  <a:ea typeface="Cambria Math" panose="02040503050406030204" pitchFamily="18" charset="0"/>
                </a:rPr>
                <a:t>×𝐼𝑛𝑣 𝐿𝑒𝑣𝑒𝑟𝑎𝑔𝑒</a:t>
              </a:r>
              <a:endParaRPr lang="en-US" sz="11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3</xdr:col>
      <xdr:colOff>306917</xdr:colOff>
      <xdr:row>16</xdr:row>
      <xdr:rowOff>63501</xdr:rowOff>
    </xdr:from>
    <xdr:ext cx="1533753" cy="434478"/>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2783417" y="3376084"/>
              <a:ext cx="1533753" cy="43447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𝑇𝑅</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𝐼</m:t>
                        </m:r>
                      </m:num>
                      <m:den>
                        <m:r>
                          <a:rPr lang="en-US" sz="1100" b="0" i="1">
                            <a:latin typeface="Cambria Math" panose="02040503050406030204" pitchFamily="18" charset="0"/>
                          </a:rPr>
                          <m:t>𝑎</m:t>
                        </m:r>
                      </m:den>
                    </m:f>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𝑅</m:t>
                        </m:r>
                      </m:num>
                      <m:den>
                        <m:r>
                          <a:rPr lang="en-US" sz="1100" b="0" i="1">
                            <a:latin typeface="Cambria Math" panose="02040503050406030204" pitchFamily="18" charset="0"/>
                          </a:rPr>
                          <m:t>𝑄</m:t>
                        </m:r>
                      </m:den>
                    </m:f>
                    <m:r>
                      <a:rPr lang="en-US" sz="1100" b="0" i="0">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𝐼</m:t>
                            </m:r>
                          </m:num>
                          <m:den>
                            <m:r>
                              <a:rPr lang="en-US" sz="1100" b="0" i="1">
                                <a:latin typeface="Cambria Math" panose="02040503050406030204" pitchFamily="18" charset="0"/>
                              </a:rPr>
                              <m:t>𝑎</m:t>
                            </m:r>
                          </m:den>
                        </m:f>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𝑈</m:t>
                            </m:r>
                          </m:num>
                          <m:den>
                            <m:r>
                              <a:rPr lang="en-US" sz="1100" b="0" i="1">
                                <a:latin typeface="Cambria Math" panose="02040503050406030204" pitchFamily="18" charset="0"/>
                              </a:rPr>
                              <m:t>𝑅</m:t>
                            </m:r>
                          </m:den>
                        </m:f>
                        <m:r>
                          <a:rPr lang="en-US" sz="1100" b="0" i="0">
                            <a:latin typeface="Cambria Math" panose="02040503050406030204" pitchFamily="18" charset="0"/>
                          </a:rPr>
                          <m:t> </m:t>
                        </m:r>
                      </m:e>
                    </m:d>
                  </m:oMath>
                </m:oMathPara>
              </a14:m>
              <a:endParaRPr lang="en-US" sz="1100"/>
            </a:p>
          </xdr:txBody>
        </xdr:sp>
      </mc:Choice>
      <mc:Fallback xmlns="">
        <xdr:sp macro="" textlink="">
          <xdr:nvSpPr>
            <xdr:cNvPr id="4" name="TextBox 3">
              <a:extLst>
                <a:ext uri="{FF2B5EF4-FFF2-40B4-BE49-F238E27FC236}">
                  <a16:creationId xmlns:a16="http://schemas.microsoft.com/office/drawing/2014/main" id="{D55EC669-16CE-DC45-954F-ED815F7972D6}"/>
                </a:ext>
              </a:extLst>
            </xdr:cNvPr>
            <xdr:cNvSpPr txBox="1"/>
          </xdr:nvSpPr>
          <xdr:spPr>
            <a:xfrm>
              <a:off x="2783417" y="3376084"/>
              <a:ext cx="1533753" cy="43447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𝑇𝑅=𝐼/𝑎+𝑅/𝑄</a:t>
              </a:r>
              <a:r>
                <a:rPr lang="en-US" sz="1100" b="0" i="0">
                  <a:latin typeface="+mn-lt"/>
                  <a:ea typeface="Cambria Math" panose="02040503050406030204" pitchFamily="18" charset="0"/>
                </a:rPr>
                <a:t>×</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𝐼/𝑎+𝑈/𝑅  )</a:t>
              </a:r>
              <a:endParaRPr lang="en-US" sz="1100"/>
            </a:p>
          </xdr:txBody>
        </xdr:sp>
      </mc:Fallback>
    </mc:AlternateContent>
    <xdr:clientData/>
  </xdr:oneCellAnchor>
  <xdr:oneCellAnchor>
    <xdr:from>
      <xdr:col>1</xdr:col>
      <xdr:colOff>127000</xdr:colOff>
      <xdr:row>18</xdr:row>
      <xdr:rowOff>137584</xdr:rowOff>
    </xdr:from>
    <xdr:ext cx="5992153" cy="443135"/>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952500" y="3852334"/>
              <a:ext cx="5992153" cy="44313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𝑅𝑂𝐸</m:t>
                    </m:r>
                    <m:r>
                      <a:rPr lang="en-US" sz="1100" b="0" i="1">
                        <a:latin typeface="Cambria Math" panose="02040503050406030204" pitchFamily="18" charset="0"/>
                      </a:rPr>
                      <m:t>=</m:t>
                    </m:r>
                    <m:r>
                      <a:rPr lang="en-US" sz="1100" b="0" i="1">
                        <a:latin typeface="Cambria Math" panose="02040503050406030204" pitchFamily="18" charset="0"/>
                      </a:rPr>
                      <m:t>𝐼𝑛𝑣</m:t>
                    </m:r>
                    <m:r>
                      <a:rPr lang="en-US" sz="1100" b="0" i="1">
                        <a:latin typeface="Cambria Math" panose="02040503050406030204" pitchFamily="18" charset="0"/>
                      </a:rPr>
                      <m:t> </m:t>
                    </m:r>
                    <m:r>
                      <a:rPr lang="en-US" sz="1100" b="0" i="1">
                        <a:latin typeface="Cambria Math" panose="02040503050406030204" pitchFamily="18" charset="0"/>
                      </a:rPr>
                      <m:t>𝑅𝑒𝑡𝑢𝑟𝑛</m:t>
                    </m:r>
                    <m:r>
                      <a:rPr lang="en-US" sz="1100" b="0" i="1">
                        <a:latin typeface="Cambria Math" panose="02040503050406030204" pitchFamily="18" charset="0"/>
                      </a:rPr>
                      <m:t>%+</m:t>
                    </m:r>
                    <m:r>
                      <a:rPr lang="en-US" sz="1100" b="0" i="1">
                        <a:latin typeface="Cambria Math" panose="02040503050406030204" pitchFamily="18" charset="0"/>
                      </a:rPr>
                      <m:t>𝑃𝑜𝑙𝑖𝑐𝑦h𝑜𝑙𝑑𝑒𝑟</m:t>
                    </m:r>
                    <m:r>
                      <a:rPr lang="en-US" sz="1100" b="0" i="1">
                        <a:latin typeface="Cambria Math" panose="02040503050406030204" pitchFamily="18" charset="0"/>
                      </a:rPr>
                      <m:t> </m:t>
                    </m:r>
                    <m:r>
                      <a:rPr lang="en-US" sz="1100" b="0" i="1">
                        <a:latin typeface="Cambria Math" panose="02040503050406030204" pitchFamily="18" charset="0"/>
                      </a:rPr>
                      <m:t>𝐿𝑒𝑣𝑒𝑟𝑎𝑔𝑒</m:t>
                    </m:r>
                    <m:r>
                      <a:rPr lang="en-US" sz="1100" b="0" i="0">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rPr>
                          <m:t>𝐼𝑛𝑣</m:t>
                        </m:r>
                        <m:r>
                          <a:rPr lang="en-US" sz="1100" b="0" i="1">
                            <a:latin typeface="Cambria Math" panose="02040503050406030204" pitchFamily="18" charset="0"/>
                          </a:rPr>
                          <m:t> </m:t>
                        </m:r>
                        <m:r>
                          <a:rPr lang="en-US" sz="1100" b="0" i="1">
                            <a:latin typeface="Cambria Math" panose="02040503050406030204" pitchFamily="18" charset="0"/>
                          </a:rPr>
                          <m:t>𝑅𝑒𝑡𝑢𝑟𝑛</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𝑈𝑛𝑑𝑒𝑟𝑤𝑟𝑖𝑡𝑖𝑛𝑔</m:t>
                            </m:r>
                            <m:r>
                              <a:rPr lang="en-US" sz="1100" b="0" i="1">
                                <a:latin typeface="Cambria Math" panose="02040503050406030204" pitchFamily="18" charset="0"/>
                              </a:rPr>
                              <m:t> </m:t>
                            </m:r>
                            <m:r>
                              <a:rPr lang="en-US" sz="1100" b="0" i="1">
                                <a:latin typeface="Cambria Math" panose="02040503050406030204" pitchFamily="18" charset="0"/>
                              </a:rPr>
                              <m:t>𝑃𝑟𝑜𝑓𝑖𝑡</m:t>
                            </m:r>
                          </m:num>
                          <m:den>
                            <m:r>
                              <a:rPr lang="en-US" sz="1100" b="0" i="1">
                                <a:latin typeface="Cambria Math" panose="02040503050406030204" pitchFamily="18" charset="0"/>
                              </a:rPr>
                              <m:t>𝑃𝑜𝑙𝑖𝑐𝑦h𝑜𝑙𝑑𝑒𝑟</m:t>
                            </m:r>
                            <m:r>
                              <a:rPr lang="en-US" sz="1100" b="0" i="1">
                                <a:latin typeface="Cambria Math" panose="02040503050406030204" pitchFamily="18" charset="0"/>
                              </a:rPr>
                              <m:t> </m:t>
                            </m:r>
                            <m:r>
                              <a:rPr lang="en-US" sz="1100" b="0" i="1">
                                <a:latin typeface="Cambria Math" panose="02040503050406030204" pitchFamily="18" charset="0"/>
                              </a:rPr>
                              <m:t>𝐹𝑢𝑛𝑑𝑠</m:t>
                            </m:r>
                          </m:den>
                        </m:f>
                        <m:r>
                          <a:rPr lang="en-US" sz="1100" b="0" i="0">
                            <a:latin typeface="Cambria Math" panose="02040503050406030204" pitchFamily="18" charset="0"/>
                          </a:rPr>
                          <m:t> </m:t>
                        </m:r>
                      </m:e>
                    </m:d>
                  </m:oMath>
                </m:oMathPara>
              </a14:m>
              <a:endParaRPr lang="en-US" sz="1100"/>
            </a:p>
          </xdr:txBody>
        </xdr:sp>
      </mc:Choice>
      <mc:Fallback xmlns="">
        <xdr:sp macro="" textlink="">
          <xdr:nvSpPr>
            <xdr:cNvPr id="6" name="TextBox 5">
              <a:extLst>
                <a:ext uri="{FF2B5EF4-FFF2-40B4-BE49-F238E27FC236}">
                  <a16:creationId xmlns:a16="http://schemas.microsoft.com/office/drawing/2014/main" id="{650E454C-1A2B-7241-958A-15081989CB48}"/>
                </a:ext>
              </a:extLst>
            </xdr:cNvPr>
            <xdr:cNvSpPr txBox="1"/>
          </xdr:nvSpPr>
          <xdr:spPr>
            <a:xfrm>
              <a:off x="952500" y="3852334"/>
              <a:ext cx="5992153" cy="44313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𝑇𝑜𝑡𝑎𝑙 𝑅𝑂𝐸=𝐼𝑛𝑣 𝑅𝑒𝑡𝑢𝑟𝑛%+𝑃𝑜𝑙𝑖𝑐𝑦ℎ𝑜𝑙𝑑𝑒𝑟 𝐿𝑒𝑣𝑒𝑟𝑎𝑔𝑒</a:t>
              </a:r>
              <a:r>
                <a:rPr lang="en-US" sz="1100" b="0" i="0">
                  <a:latin typeface="+mn-lt"/>
                  <a:ea typeface="Cambria Math" panose="02040503050406030204" pitchFamily="18" charset="0"/>
                </a:rPr>
                <a:t>×</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𝐼𝑛𝑣 𝑅𝑒𝑡𝑢𝑟𝑛%+(𝑈𝑛𝑑𝑒𝑟𝑤𝑟𝑖𝑡𝑖𝑛𝑔 𝑃𝑟𝑜𝑓𝑖𝑡)/(𝑃𝑜𝑙𝑖𝑐𝑦ℎ𝑜𝑙𝑑𝑒𝑟 𝐹𝑢𝑛𝑑𝑠)  )</a:t>
              </a:r>
              <a:endParaRPr lang="en-US" sz="1100"/>
            </a:p>
          </xdr:txBody>
        </xdr:sp>
      </mc:Fallback>
    </mc:AlternateContent>
    <xdr:clientData/>
  </xdr:oneCellAnchor>
</xdr:wsDr>
</file>

<file path=xl/drawings/drawing5.xml><?xml version="1.0" encoding="utf-8"?>
<xdr:wsDr xmlns:xdr="http://schemas.openxmlformats.org/drawingml/2006/spreadsheetDrawing" xmlns:a="http://schemas.openxmlformats.org/drawingml/2006/main">
  <xdr:oneCellAnchor>
    <xdr:from>
      <xdr:col>1</xdr:col>
      <xdr:colOff>179917</xdr:colOff>
      <xdr:row>25</xdr:row>
      <xdr:rowOff>116417</xdr:rowOff>
    </xdr:from>
    <xdr:ext cx="2788648" cy="47327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005417" y="5238750"/>
              <a:ext cx="2788648" cy="473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𝐿</m:t>
                        </m:r>
                      </m:num>
                      <m:den>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𝐿</m:t>
                            </m:r>
                          </m:sub>
                        </m:sSub>
                      </m:den>
                    </m:f>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𝜏</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d>
                          <m:dPr>
                            <m:ctrlPr>
                              <a:rPr lang="en-US" sz="1100" b="0" i="1">
                                <a:latin typeface="Cambria Math" panose="02040503050406030204" pitchFamily="18" charset="0"/>
                              </a:rPr>
                            </m:ctrlPr>
                          </m:dPr>
                          <m:e>
                            <m:r>
                              <a:rPr lang="en-US" sz="1100" b="0" i="1">
                                <a:latin typeface="Cambria Math" panose="02040503050406030204" pitchFamily="18" charset="0"/>
                              </a:rPr>
                              <m:t>𝑃</m:t>
                            </m:r>
                            <m:r>
                              <a:rPr lang="en-US" sz="1100" b="0" i="1">
                                <a:latin typeface="Cambria Math" panose="02040503050406030204" pitchFamily="18" charset="0"/>
                              </a:rPr>
                              <m:t>+</m:t>
                            </m:r>
                            <m:r>
                              <a:rPr lang="en-US" sz="1100" b="0" i="1">
                                <a:latin typeface="Cambria Math" panose="02040503050406030204" pitchFamily="18" charset="0"/>
                              </a:rPr>
                              <m:t>𝑄</m:t>
                            </m:r>
                          </m:e>
                        </m:d>
                      </m:num>
                      <m:den>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den>
                    </m:f>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𝜏</m:t>
                        </m:r>
                        <m:r>
                          <a:rPr lang="en-US" sz="1100" b="0" i="1">
                            <a:latin typeface="Cambria Math" panose="02040503050406030204" pitchFamily="18" charset="0"/>
                            <a:ea typeface="Cambria Math" panose="02040503050406030204" pitchFamily="18" charset="0"/>
                          </a:rPr>
                          <m:t>𝑃</m:t>
                        </m:r>
                      </m:num>
                      <m:den>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den>
                    </m:f>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𝜏</m:t>
                        </m:r>
                        <m:r>
                          <a:rPr lang="en-US" sz="1100" b="0" i="1">
                            <a:latin typeface="Cambria Math" panose="02040503050406030204" pitchFamily="18" charset="0"/>
                          </a:rPr>
                          <m:t>𝐿</m:t>
                        </m:r>
                      </m:num>
                      <m:den>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𝐿</m:t>
                            </m:r>
                          </m:sub>
                        </m:sSub>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FD1DFA5F-C5FF-CE4A-9C9C-ADBE7E1DD9E8}"/>
                </a:ext>
              </a:extLst>
            </xdr:cNvPr>
            <xdr:cNvSpPr txBox="1"/>
          </xdr:nvSpPr>
          <xdr:spPr>
            <a:xfrm>
              <a:off x="1005417" y="5238750"/>
              <a:ext cx="2788648" cy="473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𝑃=𝐿/(1+𝑅_𝐿 )+(</a:t>
              </a:r>
              <a:r>
                <a:rPr lang="en-US" sz="1100" b="0" i="0">
                  <a:latin typeface="Cambria Math" panose="02040503050406030204" pitchFamily="18" charset="0"/>
                  <a:ea typeface="Cambria Math" panose="02040503050406030204" pitchFamily="18" charset="0"/>
                </a:rPr>
                <a:t>𝜏</a:t>
              </a:r>
              <a:r>
                <a:rPr lang="en-US" sz="1100" b="0" i="0">
                  <a:latin typeface="Cambria Math" panose="02040503050406030204" pitchFamily="18" charset="0"/>
                </a:rPr>
                <a:t>𝑅_𝑓 (𝑃+𝑄))/(1+𝑅_𝑓 )+</a:t>
              </a:r>
              <a:r>
                <a:rPr lang="en-US" sz="1100" b="0" i="0">
                  <a:latin typeface="Cambria Math" panose="02040503050406030204" pitchFamily="18" charset="0"/>
                  <a:ea typeface="Cambria Math" panose="02040503050406030204" pitchFamily="18" charset="0"/>
                </a:rPr>
                <a:t>𝜏𝑃/(</a:t>
              </a:r>
              <a:r>
                <a:rPr lang="en-US" sz="1100" b="0" i="0">
                  <a:latin typeface="Cambria Math" panose="02040503050406030204" pitchFamily="18" charset="0"/>
                </a:rPr>
                <a:t>1+𝑅_𝑓 )−</a:t>
              </a:r>
              <a:r>
                <a:rPr lang="en-US" sz="1100" b="0" i="0">
                  <a:latin typeface="Cambria Math" panose="02040503050406030204" pitchFamily="18" charset="0"/>
                  <a:ea typeface="Cambria Math" panose="02040503050406030204" pitchFamily="18" charset="0"/>
                </a:rPr>
                <a:t>𝜏</a:t>
              </a:r>
              <a:r>
                <a:rPr lang="en-US" sz="1100" b="0" i="0">
                  <a:latin typeface="Cambria Math" panose="02040503050406030204" pitchFamily="18" charset="0"/>
                </a:rPr>
                <a:t>𝐿/(1+𝑅_𝐿 )</a:t>
              </a:r>
              <a:endParaRPr lang="en-US" sz="1100"/>
            </a:p>
          </xdr:txBody>
        </xdr:sp>
      </mc:Fallback>
    </mc:AlternateContent>
    <xdr:clientData/>
  </xdr:oneCellAnchor>
  <xdr:oneCellAnchor>
    <xdr:from>
      <xdr:col>1</xdr:col>
      <xdr:colOff>338667</xdr:colOff>
      <xdr:row>39</xdr:row>
      <xdr:rowOff>42334</xdr:rowOff>
    </xdr:from>
    <xdr:ext cx="3636380" cy="287258"/>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1164167" y="7979834"/>
              <a:ext cx="3636380" cy="28725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1</m:t>
                        </m:r>
                      </m:sub>
                    </m:sSub>
                    <m:r>
                      <a:rPr lang="en-US" sz="1100" b="0" i="1">
                        <a:latin typeface="Cambria Math" panose="02040503050406030204" pitchFamily="18" charset="0"/>
                      </a:rPr>
                      <m:t>=</m:t>
                    </m:r>
                    <m:r>
                      <a:rPr lang="en-US" sz="1100" b="0" i="1">
                        <a:latin typeface="Cambria Math" panose="02040503050406030204" pitchFamily="18" charset="0"/>
                      </a:rPr>
                      <m:t>𝑃</m:t>
                    </m:r>
                    <m:d>
                      <m:dPr>
                        <m:ctrlPr>
                          <a:rPr lang="en-US" sz="1100" b="0" i="1">
                            <a:latin typeface="Cambria Math" panose="02040503050406030204" pitchFamily="18" charset="0"/>
                          </a:rPr>
                        </m:ctrlPr>
                      </m:dPr>
                      <m:e>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e>
                    </m:d>
                    <m:r>
                      <a:rPr lang="en-US" sz="1100" b="0" i="1">
                        <a:latin typeface="Cambria Math" panose="02040503050406030204" pitchFamily="18" charset="0"/>
                      </a:rPr>
                      <m:t>+</m:t>
                    </m:r>
                    <m:r>
                      <a:rPr lang="en-US" sz="1100" b="0" i="1">
                        <a:latin typeface="Cambria Math" panose="02040503050406030204" pitchFamily="18" charset="0"/>
                      </a:rPr>
                      <m:t>𝑄</m:t>
                    </m:r>
                    <m:d>
                      <m:dPr>
                        <m:ctrlPr>
                          <a:rPr lang="en-US" sz="1100" b="0" i="1">
                            <a:latin typeface="Cambria Math" panose="02040503050406030204" pitchFamily="18" charset="0"/>
                          </a:rPr>
                        </m:ctrlPr>
                      </m:dPr>
                      <m:e>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e>
                    </m:d>
                    <m:r>
                      <a:rPr lang="en-US" sz="1100" b="0" i="1">
                        <a:latin typeface="Cambria Math" panose="02040503050406030204" pitchFamily="18" charset="0"/>
                      </a:rPr>
                      <m:t>−</m:t>
                    </m:r>
                    <m:r>
                      <a:rPr lang="en-US" sz="1100" b="0" i="1">
                        <a:latin typeface="Cambria Math" panose="02040503050406030204" pitchFamily="18" charset="0"/>
                      </a:rPr>
                      <m:t>𝐿</m:t>
                    </m:r>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𝜏</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𝑃</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𝐿</m:t>
                        </m:r>
                      </m:e>
                    </m:d>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𝜏</m:t>
                        </m:r>
                        <m:r>
                          <a:rPr lang="en-US" sz="1100" b="0" i="1">
                            <a:latin typeface="Cambria Math" panose="02040503050406030204" pitchFamily="18" charset="0"/>
                          </a:rPr>
                          <m:t>𝑅</m:t>
                        </m:r>
                      </m:e>
                      <m:sub>
                        <m:r>
                          <a:rPr lang="en-US" sz="1100" b="0" i="1">
                            <a:latin typeface="Cambria Math" panose="02040503050406030204" pitchFamily="18" charset="0"/>
                          </a:rPr>
                          <m:t>𝑓</m:t>
                        </m:r>
                      </m:sub>
                    </m:sSub>
                    <m:d>
                      <m:dPr>
                        <m:ctrlPr>
                          <a:rPr lang="en-US" sz="1100" b="0" i="1">
                            <a:latin typeface="Cambria Math" panose="02040503050406030204" pitchFamily="18" charset="0"/>
                          </a:rPr>
                        </m:ctrlPr>
                      </m:dPr>
                      <m:e>
                        <m:r>
                          <a:rPr lang="en-US" sz="1100" b="0" i="1">
                            <a:latin typeface="Cambria Math" panose="02040503050406030204" pitchFamily="18" charset="0"/>
                          </a:rPr>
                          <m:t>𝑃</m:t>
                        </m:r>
                        <m:r>
                          <a:rPr lang="en-US" sz="1100" b="0" i="1">
                            <a:latin typeface="Cambria Math" panose="02040503050406030204" pitchFamily="18" charset="0"/>
                          </a:rPr>
                          <m:t>+</m:t>
                        </m:r>
                        <m:r>
                          <a:rPr lang="en-US" sz="1100" b="0" i="1">
                            <a:latin typeface="Cambria Math" panose="02040503050406030204" pitchFamily="18" charset="0"/>
                          </a:rPr>
                          <m:t>𝑄</m:t>
                        </m:r>
                      </m:e>
                    </m:d>
                  </m:oMath>
                </m:oMathPara>
              </a14:m>
              <a:endParaRPr lang="en-US" sz="1100"/>
            </a:p>
          </xdr:txBody>
        </xdr:sp>
      </mc:Choice>
      <mc:Fallback xmlns="">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1164167" y="7979834"/>
              <a:ext cx="3636380" cy="28725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𝑉_1=𝑃(1+𝑅_𝑓 )+𝑄(1+𝑅_𝑓 )−𝐿−</a:t>
              </a:r>
              <a:r>
                <a:rPr lang="en-US" sz="1100" b="0" i="0">
                  <a:latin typeface="Cambria Math" panose="02040503050406030204" pitchFamily="18" charset="0"/>
                  <a:ea typeface="Cambria Math" panose="02040503050406030204" pitchFamily="18" charset="0"/>
                </a:rPr>
                <a:t>𝜏(𝑃−𝐿)−</a:t>
              </a:r>
              <a:r>
                <a:rPr lang="en-US" sz="1100" b="0" i="0">
                  <a:latin typeface="Cambria Math" panose="02040503050406030204" pitchFamily="18" charset="0"/>
                </a:rPr>
                <a:t>〖</a:t>
              </a:r>
              <a:r>
                <a:rPr lang="en-US" sz="1100" b="0" i="0">
                  <a:latin typeface="Cambria Math" panose="02040503050406030204" pitchFamily="18" charset="0"/>
                  <a:ea typeface="Cambria Math" panose="02040503050406030204" pitchFamily="18" charset="0"/>
                </a:rPr>
                <a:t>𝜏</a:t>
              </a:r>
              <a:r>
                <a:rPr lang="en-US" sz="1100" b="0" i="0">
                  <a:latin typeface="Cambria Math" panose="02040503050406030204" pitchFamily="18" charset="0"/>
                </a:rPr>
                <a:t>𝑅〗_𝑓 (𝑃+𝑄)</a:t>
              </a:r>
              <a:endParaRPr lang="en-US" sz="1100"/>
            </a:p>
          </xdr:txBody>
        </xdr:sp>
      </mc:Fallback>
    </mc:AlternateContent>
    <xdr:clientData/>
  </xdr:oneCellAnchor>
  <xdr:oneCellAnchor>
    <xdr:from>
      <xdr:col>1</xdr:col>
      <xdr:colOff>211667</xdr:colOff>
      <xdr:row>47</xdr:row>
      <xdr:rowOff>179917</xdr:rowOff>
    </xdr:from>
    <xdr:ext cx="801245" cy="435568"/>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1037167" y="22997584"/>
              <a:ext cx="801245" cy="4355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𝑅</m:t>
                    </m:r>
                    <m:r>
                      <a:rPr lang="en-US" sz="1100" b="0" i="1">
                        <a:latin typeface="Cambria Math" panose="02040503050406030204" pitchFamily="18" charset="0"/>
                      </a:rPr>
                      <m:t>=</m:t>
                    </m:r>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1</m:t>
                            </m:r>
                          </m:sub>
                        </m:sSub>
                        <m:r>
                          <a:rPr lang="en-US" sz="1100" b="0" i="1">
                            <a:latin typeface="Cambria Math" panose="02040503050406030204" pitchFamily="18" charset="0"/>
                          </a:rPr>
                          <m:t>−</m:t>
                        </m:r>
                        <m:r>
                          <a:rPr lang="en-US" sz="1100" b="0" i="1">
                            <a:latin typeface="Cambria Math" panose="02040503050406030204" pitchFamily="18" charset="0"/>
                          </a:rPr>
                          <m:t>𝑄</m:t>
                        </m:r>
                      </m:num>
                      <m:den>
                        <m:r>
                          <a:rPr lang="en-US" sz="1100" b="0" i="1">
                            <a:latin typeface="Cambria Math" panose="02040503050406030204" pitchFamily="18" charset="0"/>
                          </a:rPr>
                          <m:t>𝑄</m:t>
                        </m:r>
                      </m:den>
                    </m:f>
                  </m:oMath>
                </m:oMathPara>
              </a14:m>
              <a:endParaRPr lang="en-US" sz="1100"/>
            </a:p>
          </xdr:txBody>
        </xdr:sp>
      </mc:Choice>
      <mc:Fallback xmlns="">
        <xdr:sp macro="" textlink="">
          <xdr:nvSpPr>
            <xdr:cNvPr id="10" name="TextBox 9">
              <a:extLst>
                <a:ext uri="{FF2B5EF4-FFF2-40B4-BE49-F238E27FC236}">
                  <a16:creationId xmlns:a16="http://schemas.microsoft.com/office/drawing/2014/main" id="{CD679C5A-7FB9-1E48-BCB8-1C39A65E1268}"/>
                </a:ext>
              </a:extLst>
            </xdr:cNvPr>
            <xdr:cNvSpPr txBox="1"/>
          </xdr:nvSpPr>
          <xdr:spPr>
            <a:xfrm>
              <a:off x="1037167" y="22997584"/>
              <a:ext cx="801245" cy="4355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𝑅=(𝑉_1−𝑄)/𝑄</a:t>
              </a:r>
              <a:endParaRPr lang="en-US" sz="1100"/>
            </a:p>
          </xdr:txBody>
        </xdr:sp>
      </mc:Fallback>
    </mc:AlternateContent>
    <xdr:clientData/>
  </xdr:oneCellAnchor>
  <xdr:oneCellAnchor>
    <xdr:from>
      <xdr:col>1</xdr:col>
      <xdr:colOff>201084</xdr:colOff>
      <xdr:row>51</xdr:row>
      <xdr:rowOff>105833</xdr:rowOff>
    </xdr:from>
    <xdr:ext cx="1891159" cy="441659"/>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00000000-0008-0000-0400-00000C000000}"/>
                </a:ext>
              </a:extLst>
            </xdr:cNvPr>
            <xdr:cNvSpPr txBox="1"/>
          </xdr:nvSpPr>
          <xdr:spPr>
            <a:xfrm>
              <a:off x="1026584" y="10456333"/>
              <a:ext cx="1891159" cy="4416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𝑅</m:t>
                    </m:r>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𝐿</m:t>
                        </m:r>
                      </m:num>
                      <m:den>
                        <m:r>
                          <a:rPr lang="en-US" sz="1100" b="0" i="1">
                            <a:latin typeface="Cambria Math" panose="02040503050406030204" pitchFamily="18" charset="0"/>
                          </a:rPr>
                          <m:t>𝑄</m:t>
                        </m:r>
                      </m:den>
                    </m:f>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𝐿</m:t>
                            </m:r>
                          </m:sub>
                        </m:sSub>
                      </m:num>
                      <m:den>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𝐿</m:t>
                            </m:r>
                          </m:sub>
                        </m:sSub>
                      </m:den>
                    </m:f>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𝜏</m:t>
                        </m:r>
                      </m:e>
                    </m:d>
                  </m:oMath>
                </m:oMathPara>
              </a14:m>
              <a:endParaRPr lang="en-US" sz="1100"/>
            </a:p>
          </xdr:txBody>
        </xdr:sp>
      </mc:Choice>
      <mc:Fallback xmlns="">
        <xdr:sp macro="" textlink="">
          <xdr:nvSpPr>
            <xdr:cNvPr id="12" name="TextBox 11">
              <a:extLst>
                <a:ext uri="{FF2B5EF4-FFF2-40B4-BE49-F238E27FC236}">
                  <a16:creationId xmlns:a16="http://schemas.microsoft.com/office/drawing/2014/main" id="{2FE2B96D-F741-9648-87C5-DF52C1FF7AB2}"/>
                </a:ext>
              </a:extLst>
            </xdr:cNvPr>
            <xdr:cNvSpPr txBox="1"/>
          </xdr:nvSpPr>
          <xdr:spPr>
            <a:xfrm>
              <a:off x="1026584" y="10456333"/>
              <a:ext cx="1891159" cy="4416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𝑅=𝑅_𝑓+𝐿/𝑄</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(𝑅_𝑓−𝑅_𝐿)/(1+𝑅_𝐿 ) (1−</a:t>
              </a:r>
              <a:r>
                <a:rPr lang="en-US" sz="1100" b="0" i="0">
                  <a:latin typeface="Cambria Math" panose="02040503050406030204" pitchFamily="18" charset="0"/>
                  <a:ea typeface="Cambria Math" panose="02040503050406030204" pitchFamily="18" charset="0"/>
                </a:rPr>
                <a:t>𝜏)</a:t>
              </a:r>
              <a:endParaRPr lang="en-US" sz="1100"/>
            </a:p>
          </xdr:txBody>
        </xdr:sp>
      </mc:Fallback>
    </mc:AlternateContent>
    <xdr:clientData/>
  </xdr:oneCellAnchor>
  <xdr:oneCellAnchor>
    <xdr:from>
      <xdr:col>1</xdr:col>
      <xdr:colOff>232833</xdr:colOff>
      <xdr:row>31</xdr:row>
      <xdr:rowOff>10584</xdr:rowOff>
    </xdr:from>
    <xdr:ext cx="1918859" cy="476092"/>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1058333" y="6339417"/>
              <a:ext cx="1918859" cy="47609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𝐿</m:t>
                        </m:r>
                      </m:num>
                      <m:den>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𝐿</m:t>
                            </m:r>
                          </m:sub>
                        </m:sSub>
                      </m:den>
                    </m:f>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𝜏</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r>
                          <a:rPr lang="en-US" sz="1100" b="0" i="1">
                            <a:latin typeface="Cambria Math" panose="02040503050406030204" pitchFamily="18" charset="0"/>
                          </a:rPr>
                          <m:t>𝑄</m:t>
                        </m:r>
                      </m:num>
                      <m:den>
                        <m:d>
                          <m:dPr>
                            <m:ctrlPr>
                              <a:rPr lang="en-US" sz="1100" b="0" i="1">
                                <a:latin typeface="Cambria Math" panose="02040503050406030204" pitchFamily="18" charset="0"/>
                              </a:rPr>
                            </m:ctrlPr>
                          </m:dPr>
                          <m:e>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e>
                        </m:d>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𝜏</m:t>
                            </m:r>
                          </m:e>
                        </m:d>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5890FEB8-7359-3641-BD4B-AB617506824A}"/>
                </a:ext>
              </a:extLst>
            </xdr:cNvPr>
            <xdr:cNvSpPr txBox="1"/>
          </xdr:nvSpPr>
          <xdr:spPr>
            <a:xfrm>
              <a:off x="1058333" y="6339417"/>
              <a:ext cx="1918859" cy="47609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𝑃=𝐿/(1+𝑅_𝐿 )+(</a:t>
              </a:r>
              <a:r>
                <a:rPr lang="en-US" sz="1100" b="0" i="0">
                  <a:latin typeface="Cambria Math" panose="02040503050406030204" pitchFamily="18" charset="0"/>
                  <a:ea typeface="Cambria Math" panose="02040503050406030204" pitchFamily="18" charset="0"/>
                </a:rPr>
                <a:t>𝜏</a:t>
              </a:r>
              <a:r>
                <a:rPr lang="en-US" sz="1100" b="0" i="0">
                  <a:latin typeface="Cambria Math" panose="02040503050406030204" pitchFamily="18" charset="0"/>
                </a:rPr>
                <a:t>𝑅_𝑓 𝑄)/(1+𝑅_𝑓 )(1−</a:t>
              </a:r>
              <a:r>
                <a:rPr lang="en-US" sz="1100" b="0" i="0">
                  <a:latin typeface="Cambria Math" panose="02040503050406030204" pitchFamily="18" charset="0"/>
                  <a:ea typeface="Cambria Math" panose="02040503050406030204" pitchFamily="18" charset="0"/>
                </a:rPr>
                <a:t>𝜏) </a:t>
              </a:r>
              <a:endParaRPr lang="en-US" sz="11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oneCellAnchor>
    <xdr:from>
      <xdr:col>1</xdr:col>
      <xdr:colOff>179917</xdr:colOff>
      <xdr:row>26</xdr:row>
      <xdr:rowOff>116417</xdr:rowOff>
    </xdr:from>
    <xdr:ext cx="1769587" cy="503086"/>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005417" y="5691717"/>
              <a:ext cx="1769587" cy="50308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𝐷</m:t>
                    </m:r>
                    <m:r>
                      <a:rPr lang="en-US" sz="1100" b="0" i="1">
                        <a:latin typeface="Cambria Math" panose="02040503050406030204" pitchFamily="18" charset="0"/>
                      </a:rPr>
                      <m:t>=</m:t>
                    </m:r>
                    <m:nary>
                      <m:naryPr>
                        <m:chr m:val="∑"/>
                        <m:supHide m:val="on"/>
                        <m:ctrlPr>
                          <a:rPr lang="en-US" sz="1100" b="0" i="1">
                            <a:latin typeface="Cambria Math" panose="02040503050406030204" pitchFamily="18" charset="0"/>
                          </a:rPr>
                        </m:ctrlPr>
                      </m:naryPr>
                      <m:sub>
                        <m:r>
                          <m:rPr>
                            <m:brk m:alnAt="7"/>
                          </m:rPr>
                          <a:rPr lang="en-US" sz="1100" b="0" i="1">
                            <a:latin typeface="Cambria Math" panose="02040503050406030204" pitchFamily="18" charset="0"/>
                          </a:rPr>
                          <m:t>𝐹</m:t>
                        </m:r>
                        <m:r>
                          <a:rPr lang="en-US" sz="1100" b="0" i="1">
                            <a:latin typeface="Cambria Math" panose="02040503050406030204" pitchFamily="18" charset="0"/>
                          </a:rPr>
                          <m:t>𝑢𝑡𝑢𝑟𝑒</m:t>
                        </m:r>
                        <m:r>
                          <a:rPr lang="en-US" sz="1100" b="0" i="1">
                            <a:latin typeface="Cambria Math" panose="02040503050406030204" pitchFamily="18" charset="0"/>
                          </a:rPr>
                          <m:t> </m:t>
                        </m:r>
                        <m:r>
                          <a:rPr lang="en-US" sz="1100" b="0" i="1">
                            <a:latin typeface="Cambria Math" panose="02040503050406030204" pitchFamily="18" charset="0"/>
                          </a:rPr>
                          <m:t>𝐿𝑜𝑠𝑠𝑒𝑠</m:t>
                        </m:r>
                      </m:sub>
                      <m:sup/>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𝐿</m:t>
                                </m:r>
                              </m:e>
                              <m:sub>
                                <m:r>
                                  <a:rPr lang="en-US" sz="1100" i="1">
                                    <a:solidFill>
                                      <a:schemeClr val="tx1"/>
                                    </a:solidFill>
                                    <a:effectLst/>
                                    <a:latin typeface="Cambria Math" panose="02040503050406030204" pitchFamily="18" charset="0"/>
                                    <a:ea typeface="+mn-ea"/>
                                    <a:cs typeface="+mn-cs"/>
                                  </a:rPr>
                                  <m:t>𝑡</m:t>
                                </m:r>
                              </m:sub>
                            </m:sSub>
                          </m:num>
                          <m:den>
                            <m:sSup>
                              <m:sSupPr>
                                <m:ctrlPr>
                                  <a:rPr lang="en-US" sz="1100" i="1">
                                    <a:solidFill>
                                      <a:schemeClr val="tx1"/>
                                    </a:solidFill>
                                    <a:effectLst/>
                                    <a:latin typeface="Cambria Math" panose="02040503050406030204" pitchFamily="18" charset="0"/>
                                    <a:ea typeface="+mn-ea"/>
                                    <a:cs typeface="+mn-cs"/>
                                  </a:rPr>
                                </m:ctrlPr>
                              </m:sSupPr>
                              <m:e>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1+</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𝑅</m:t>
                                        </m:r>
                                      </m:e>
                                      <m:sub>
                                        <m:r>
                                          <a:rPr lang="en-US" sz="1100" b="0" i="1">
                                            <a:solidFill>
                                              <a:schemeClr val="tx1"/>
                                            </a:solidFill>
                                            <a:effectLst/>
                                            <a:latin typeface="Cambria Math" panose="02040503050406030204" pitchFamily="18" charset="0"/>
                                            <a:ea typeface="+mn-ea"/>
                                            <a:cs typeface="+mn-cs"/>
                                          </a:rPr>
                                          <m:t>𝐿</m:t>
                                        </m:r>
                                      </m:sub>
                                    </m:sSub>
                                  </m:e>
                                </m:d>
                              </m:e>
                              <m:sup>
                                <m:r>
                                  <a:rPr lang="en-US" sz="1100" i="1">
                                    <a:solidFill>
                                      <a:schemeClr val="tx1"/>
                                    </a:solidFill>
                                    <a:effectLst/>
                                    <a:latin typeface="Cambria Math" panose="02040503050406030204" pitchFamily="18" charset="0"/>
                                    <a:ea typeface="+mn-ea"/>
                                    <a:cs typeface="+mn-cs"/>
                                  </a:rPr>
                                  <m:t>𝑡</m:t>
                                </m:r>
                              </m:sup>
                            </m:sSup>
                          </m:den>
                        </m:f>
                      </m:e>
                    </m:nary>
                  </m:oMath>
                </m:oMathPara>
              </a14:m>
              <a:endParaRPr lang="en-US" sz="1100"/>
            </a:p>
          </xdr:txBody>
        </xdr:sp>
      </mc:Choice>
      <mc:Fallback xmlns="">
        <xdr:sp macro="" textlink="">
          <xdr:nvSpPr>
            <xdr:cNvPr id="2" name="TextBox 1">
              <a:extLst>
                <a:ext uri="{FF2B5EF4-FFF2-40B4-BE49-F238E27FC236}">
                  <a16:creationId xmlns:a16="http://schemas.microsoft.com/office/drawing/2014/main" id="{B4828589-5D4D-A340-9A1E-7E1AA335FD4D}"/>
                </a:ext>
              </a:extLst>
            </xdr:cNvPr>
            <xdr:cNvSpPr txBox="1"/>
          </xdr:nvSpPr>
          <xdr:spPr>
            <a:xfrm>
              <a:off x="1005417" y="5691717"/>
              <a:ext cx="1769587" cy="50308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𝐷=∑_(𝐹𝑢𝑡𝑢𝑟𝑒 𝐿𝑜𝑠𝑠𝑒𝑠)</a:t>
              </a:r>
              <a:r>
                <a:rPr lang="en-US" sz="1100" b="0" i="0">
                  <a:solidFill>
                    <a:schemeClr val="tx1"/>
                  </a:solidFill>
                  <a:effectLst/>
                  <a:latin typeface="Cambria Math" panose="02040503050406030204" pitchFamily="18" charset="0"/>
                  <a:ea typeface="+mn-ea"/>
                  <a:cs typeface="+mn-cs"/>
                </a:rPr>
                <a:t>▒𝐿_</a:t>
              </a:r>
              <a:r>
                <a:rPr lang="en-US" sz="1100" i="0">
                  <a:solidFill>
                    <a:schemeClr val="tx1"/>
                  </a:solidFill>
                  <a:effectLst/>
                  <a:latin typeface="Cambria Math" panose="02040503050406030204" pitchFamily="18" charset="0"/>
                  <a:ea typeface="+mn-ea"/>
                  <a:cs typeface="+mn-cs"/>
                </a:rPr>
                <a:t>𝑡/(1+</a:t>
              </a:r>
              <a:r>
                <a:rPr lang="en-US" sz="1100" b="0" i="0">
                  <a:solidFill>
                    <a:schemeClr val="tx1"/>
                  </a:solidFill>
                  <a:effectLst/>
                  <a:latin typeface="Cambria Math" panose="02040503050406030204" pitchFamily="18" charset="0"/>
                  <a:ea typeface="+mn-ea"/>
                  <a:cs typeface="+mn-cs"/>
                </a:rPr>
                <a:t>𝑅_𝐿 )^</a:t>
              </a:r>
              <a:r>
                <a:rPr lang="en-US" sz="1100" i="0">
                  <a:solidFill>
                    <a:schemeClr val="tx1"/>
                  </a:solidFill>
                  <a:effectLst/>
                  <a:latin typeface="Cambria Math" panose="02040503050406030204" pitchFamily="18" charset="0"/>
                  <a:ea typeface="+mn-ea"/>
                  <a:cs typeface="+mn-cs"/>
                </a:rPr>
                <a:t>𝑡 </a:t>
              </a:r>
              <a:endParaRPr lang="en-US" sz="1100"/>
            </a:p>
          </xdr:txBody>
        </xdr:sp>
      </mc:Fallback>
    </mc:AlternateContent>
    <xdr:clientData/>
  </xdr:oneCellAnchor>
  <xdr:oneCellAnchor>
    <xdr:from>
      <xdr:col>1</xdr:col>
      <xdr:colOff>211667</xdr:colOff>
      <xdr:row>33</xdr:row>
      <xdr:rowOff>179917</xdr:rowOff>
    </xdr:from>
    <xdr:ext cx="605615" cy="26443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037167" y="7177617"/>
              <a:ext cx="60561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𝑄</m:t>
                    </m:r>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𝜙</m:t>
                    </m:r>
                    <m:r>
                      <a:rPr lang="en-US" sz="1100" b="0" i="1">
                        <a:latin typeface="Cambria Math" panose="02040503050406030204" pitchFamily="18" charset="0"/>
                      </a:rPr>
                      <m:t>𝐷</m:t>
                    </m:r>
                  </m:oMath>
                </m:oMathPara>
              </a14:m>
              <a:endParaRPr lang="en-US" sz="1100"/>
            </a:p>
          </xdr:txBody>
        </xdr:sp>
      </mc:Choice>
      <mc:Fallback xmlns="">
        <xdr:sp macro="" textlink="">
          <xdr:nvSpPr>
            <xdr:cNvPr id="3" name="TextBox 2">
              <a:extLst>
                <a:ext uri="{FF2B5EF4-FFF2-40B4-BE49-F238E27FC236}">
                  <a16:creationId xmlns:a16="http://schemas.microsoft.com/office/drawing/2014/main" id="{03419F59-520B-0E40-8879-FC4987F29579}"/>
                </a:ext>
              </a:extLst>
            </xdr:cNvPr>
            <xdr:cNvSpPr txBox="1"/>
          </xdr:nvSpPr>
          <xdr:spPr>
            <a:xfrm>
              <a:off x="1037167" y="7177617"/>
              <a:ext cx="60561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𝑄=</a:t>
              </a:r>
              <a:r>
                <a:rPr lang="en-US" sz="1100" b="0" i="0">
                  <a:latin typeface="Cambria Math" panose="02040503050406030204" pitchFamily="18" charset="0"/>
                  <a:ea typeface="Cambria Math" panose="02040503050406030204" pitchFamily="18" charset="0"/>
                </a:rPr>
                <a:t>𝜙</a:t>
              </a:r>
              <a:r>
                <a:rPr lang="en-US" sz="1100" b="0" i="0">
                  <a:latin typeface="Cambria Math" panose="02040503050406030204" pitchFamily="18" charset="0"/>
                </a:rPr>
                <a:t>𝐷</a:t>
              </a:r>
              <a:endParaRPr lang="en-US" sz="1100"/>
            </a:p>
          </xdr:txBody>
        </xdr:sp>
      </mc:Fallback>
    </mc:AlternateContent>
    <xdr:clientData/>
  </xdr:oneCellAnchor>
  <xdr:oneCellAnchor>
    <xdr:from>
      <xdr:col>4</xdr:col>
      <xdr:colOff>751417</xdr:colOff>
      <xdr:row>34</xdr:row>
      <xdr:rowOff>10584</xdr:rowOff>
    </xdr:from>
    <xdr:ext cx="2315699" cy="264431"/>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4155017" y="7211484"/>
              <a:ext cx="2315699"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𝐶𝑎𝑝𝑖𝑡𝑎𝑙</m:t>
                    </m:r>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𝜙</m:t>
                    </m:r>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𝐿𝑖𝑎𝑏𝑖𝑙𝑖𝑡𝑖𝑒𝑠</m:t>
                        </m:r>
                      </m:e>
                      <m:sub>
                        <m:r>
                          <a:rPr lang="en-US" sz="1100" b="0" i="1">
                            <a:latin typeface="Cambria Math" panose="02040503050406030204" pitchFamily="18" charset="0"/>
                            <a:ea typeface="Cambria Math" panose="02040503050406030204" pitchFamily="18" charset="0"/>
                          </a:rPr>
                          <m:t>𝑀𝑎𝑟𝑘𝑒𝑡</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𝑉𝑎𝑙𝑢𝑒</m:t>
                        </m:r>
                      </m:sub>
                    </m:sSub>
                  </m:oMath>
                </m:oMathPara>
              </a14:m>
              <a:endParaRPr lang="en-US" sz="1100"/>
            </a:p>
          </xdr:txBody>
        </xdr:sp>
      </mc:Choice>
      <mc:Fallback xmlns="">
        <xdr:sp macro="" textlink="">
          <xdr:nvSpPr>
            <xdr:cNvPr id="4" name="TextBox 3">
              <a:extLst>
                <a:ext uri="{FF2B5EF4-FFF2-40B4-BE49-F238E27FC236}">
                  <a16:creationId xmlns:a16="http://schemas.microsoft.com/office/drawing/2014/main" id="{B714F2C7-8254-8747-A5EB-0807E9831E36}"/>
                </a:ext>
              </a:extLst>
            </xdr:cNvPr>
            <xdr:cNvSpPr txBox="1"/>
          </xdr:nvSpPr>
          <xdr:spPr>
            <a:xfrm>
              <a:off x="4155017" y="7211484"/>
              <a:ext cx="2315699"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𝐶𝑎𝑝𝑖𝑡𝑎𝑙=</a:t>
              </a:r>
              <a:r>
                <a:rPr lang="en-US" sz="1100" b="0" i="0">
                  <a:latin typeface="Cambria Math" panose="02040503050406030204" pitchFamily="18" charset="0"/>
                  <a:ea typeface="Cambria Math" panose="02040503050406030204" pitchFamily="18" charset="0"/>
                </a:rPr>
                <a:t>𝜙×〖𝐿𝑖𝑎𝑏𝑖𝑙𝑖𝑡𝑖𝑒𝑠〗_(𝑀𝑎𝑟𝑘𝑒𝑡 𝑉𝑎𝑙𝑢𝑒)</a:t>
              </a:r>
              <a:endParaRPr lang="en-US" sz="1100"/>
            </a:p>
          </xdr:txBody>
        </xdr:sp>
      </mc:Fallback>
    </mc:AlternateContent>
    <xdr:clientData/>
  </xdr:oneCellAnchor>
  <xdr:oneCellAnchor>
    <xdr:from>
      <xdr:col>1</xdr:col>
      <xdr:colOff>211667</xdr:colOff>
      <xdr:row>42</xdr:row>
      <xdr:rowOff>179917</xdr:rowOff>
    </xdr:from>
    <xdr:ext cx="748603" cy="264431"/>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1037167" y="9006417"/>
              <a:ext cx="748603"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𝑎</m:t>
                    </m:r>
                    <m:r>
                      <a:rPr lang="en-US" sz="1100" b="0" i="1">
                        <a:latin typeface="Cambria Math" panose="02040503050406030204" pitchFamily="18" charset="0"/>
                      </a:rPr>
                      <m:t>=</m:t>
                    </m:r>
                    <m:r>
                      <a:rPr lang="en-US" sz="1100" b="0" i="1">
                        <a:latin typeface="Cambria Math" panose="02040503050406030204" pitchFamily="18" charset="0"/>
                      </a:rPr>
                      <m:t>𝑃</m:t>
                    </m:r>
                    <m:r>
                      <a:rPr lang="en-US" sz="1100" b="0" i="1">
                        <a:latin typeface="Cambria Math" panose="02040503050406030204" pitchFamily="18" charset="0"/>
                      </a:rPr>
                      <m:t>+</m:t>
                    </m:r>
                    <m:r>
                      <a:rPr lang="en-US" sz="1100" b="0" i="1">
                        <a:latin typeface="Cambria Math" panose="02040503050406030204" pitchFamily="18" charset="0"/>
                      </a:rPr>
                      <m:t>𝑄</m:t>
                    </m:r>
                  </m:oMath>
                </m:oMathPara>
              </a14:m>
              <a:endParaRPr lang="en-US" sz="1100"/>
            </a:p>
          </xdr:txBody>
        </xdr:sp>
      </mc:Choice>
      <mc:Fallback xmlns="">
        <xdr:sp macro="" textlink="">
          <xdr:nvSpPr>
            <xdr:cNvPr id="5" name="TextBox 4">
              <a:extLst>
                <a:ext uri="{FF2B5EF4-FFF2-40B4-BE49-F238E27FC236}">
                  <a16:creationId xmlns:a16="http://schemas.microsoft.com/office/drawing/2014/main" id="{4A9F2567-000D-5F48-AB70-AC7822E6FC93}"/>
                </a:ext>
              </a:extLst>
            </xdr:cNvPr>
            <xdr:cNvSpPr txBox="1"/>
          </xdr:nvSpPr>
          <xdr:spPr>
            <a:xfrm>
              <a:off x="1037167" y="9006417"/>
              <a:ext cx="748603"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𝑎=𝑃+𝑄</a:t>
              </a:r>
              <a:endParaRPr lang="en-US" sz="1100"/>
            </a:p>
          </xdr:txBody>
        </xdr:sp>
      </mc:Fallback>
    </mc:AlternateContent>
    <xdr:clientData/>
  </xdr:oneCellAnchor>
  <xdr:oneCellAnchor>
    <xdr:from>
      <xdr:col>4</xdr:col>
      <xdr:colOff>751417</xdr:colOff>
      <xdr:row>43</xdr:row>
      <xdr:rowOff>10584</xdr:rowOff>
    </xdr:from>
    <xdr:ext cx="1947969" cy="264431"/>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4155017" y="9040284"/>
              <a:ext cx="1947969"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𝐴𝑠𝑠𝑒𝑡𝑠</m:t>
                    </m:r>
                    <m:r>
                      <a:rPr lang="en-US" sz="1100" b="0" i="1">
                        <a:latin typeface="Cambria Math" panose="02040503050406030204" pitchFamily="18" charset="0"/>
                      </a:rPr>
                      <m:t>=</m:t>
                    </m:r>
                    <m:r>
                      <a:rPr lang="en-US" sz="1100" b="0" i="1">
                        <a:latin typeface="Cambria Math" panose="02040503050406030204" pitchFamily="18" charset="0"/>
                      </a:rPr>
                      <m:t>𝑃𝑟𝑒𝑚𝑖𝑢𝑚</m:t>
                    </m:r>
                    <m:r>
                      <a:rPr lang="en-US" sz="1100" b="0" i="1">
                        <a:latin typeface="Cambria Math" panose="02040503050406030204" pitchFamily="18" charset="0"/>
                      </a:rPr>
                      <m:t>+</m:t>
                    </m:r>
                    <m:r>
                      <a:rPr lang="en-US" sz="1100" b="0" i="1">
                        <a:latin typeface="Cambria Math" panose="02040503050406030204" pitchFamily="18" charset="0"/>
                      </a:rPr>
                      <m:t>𝐶𝑎𝑝𝑖𝑡𝑎𝑙</m:t>
                    </m:r>
                  </m:oMath>
                </m:oMathPara>
              </a14:m>
              <a:endParaRPr lang="en-US" sz="1100"/>
            </a:p>
          </xdr:txBody>
        </xdr:sp>
      </mc:Choice>
      <mc:Fallback xmlns="">
        <xdr:sp macro="" textlink="">
          <xdr:nvSpPr>
            <xdr:cNvPr id="6" name="TextBox 5">
              <a:extLst>
                <a:ext uri="{FF2B5EF4-FFF2-40B4-BE49-F238E27FC236}">
                  <a16:creationId xmlns:a16="http://schemas.microsoft.com/office/drawing/2014/main" id="{7ADAE531-D214-B849-999C-5515C4731F60}"/>
                </a:ext>
              </a:extLst>
            </xdr:cNvPr>
            <xdr:cNvSpPr txBox="1"/>
          </xdr:nvSpPr>
          <xdr:spPr>
            <a:xfrm>
              <a:off x="4155017" y="9040284"/>
              <a:ext cx="1947969"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𝐴𝑠𝑠𝑒𝑡𝑠=𝑃𝑟𝑒𝑚𝑖𝑢𝑚+𝐶𝑎𝑝𝑖𝑡𝑎𝑙</a:t>
              </a:r>
              <a:endParaRPr lang="en-US" sz="1100"/>
            </a:p>
          </xdr:txBody>
        </xdr:sp>
      </mc:Fallback>
    </mc:AlternateContent>
    <xdr:clientData/>
  </xdr:oneCellAnchor>
  <xdr:oneCellAnchor>
    <xdr:from>
      <xdr:col>1</xdr:col>
      <xdr:colOff>211667</xdr:colOff>
      <xdr:row>51</xdr:row>
      <xdr:rowOff>179917</xdr:rowOff>
    </xdr:from>
    <xdr:ext cx="2593146" cy="264431"/>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037167" y="10835217"/>
              <a:ext cx="259314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𝐴𝑓𝑡𝑒𝑟</m:t>
                    </m:r>
                    <m:r>
                      <a:rPr lang="en-US" sz="1100" b="0" i="1">
                        <a:latin typeface="Cambria Math" panose="02040503050406030204" pitchFamily="18" charset="0"/>
                      </a:rPr>
                      <m:t> </m:t>
                    </m:r>
                    <m:r>
                      <a:rPr lang="en-US" sz="1100" b="0" i="1">
                        <a:latin typeface="Cambria Math" panose="02040503050406030204" pitchFamily="18" charset="0"/>
                      </a:rPr>
                      <m:t>𝑇𝑎𝑥</m:t>
                    </m:r>
                    <m:r>
                      <a:rPr lang="en-US" sz="1100" b="0" i="1">
                        <a:latin typeface="Cambria Math" panose="02040503050406030204" pitchFamily="18" charset="0"/>
                      </a:rPr>
                      <m:t> </m:t>
                    </m:r>
                    <m:r>
                      <a:rPr lang="en-US" sz="1100" b="0" i="1">
                        <a:latin typeface="Cambria Math" panose="02040503050406030204" pitchFamily="18" charset="0"/>
                      </a:rPr>
                      <m:t>𝑈𝑊</m:t>
                    </m:r>
                    <m:r>
                      <a:rPr lang="en-US" sz="1100" b="0" i="1">
                        <a:latin typeface="Cambria Math" panose="02040503050406030204" pitchFamily="18" charset="0"/>
                      </a:rPr>
                      <m:t> </m:t>
                    </m:r>
                    <m:r>
                      <a:rPr lang="en-US" sz="1100" b="0" i="1">
                        <a:latin typeface="Cambria Math" panose="02040503050406030204" pitchFamily="18" charset="0"/>
                      </a:rPr>
                      <m:t>𝐼𝑛𝑐𝑜𝑚𝑒</m:t>
                    </m:r>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𝜏</m:t>
                        </m:r>
                      </m:e>
                    </m:d>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rPr>
                          <m:t>𝑃</m:t>
                        </m:r>
                        <m:r>
                          <a:rPr lang="en-US" sz="1100" b="0" i="1">
                            <a:latin typeface="Cambria Math" panose="02040503050406030204" pitchFamily="18" charset="0"/>
                          </a:rPr>
                          <m:t>−</m:t>
                        </m:r>
                        <m:r>
                          <a:rPr lang="en-US" sz="1100" b="0" i="1">
                            <a:latin typeface="Cambria Math" panose="02040503050406030204" pitchFamily="18" charset="0"/>
                          </a:rPr>
                          <m:t>𝐿</m:t>
                        </m:r>
                      </m:e>
                    </m:d>
                  </m:oMath>
                </m:oMathPara>
              </a14:m>
              <a:endParaRPr lang="en-US" sz="1100"/>
            </a:p>
          </xdr:txBody>
        </xdr:sp>
      </mc:Choice>
      <mc:Fallback xmlns="">
        <xdr:sp macro="" textlink="">
          <xdr:nvSpPr>
            <xdr:cNvPr id="7" name="TextBox 6">
              <a:extLst>
                <a:ext uri="{FF2B5EF4-FFF2-40B4-BE49-F238E27FC236}">
                  <a16:creationId xmlns:a16="http://schemas.microsoft.com/office/drawing/2014/main" id="{9EF3CC8A-49CF-E046-89D1-8BC5B908CB7D}"/>
                </a:ext>
              </a:extLst>
            </xdr:cNvPr>
            <xdr:cNvSpPr txBox="1"/>
          </xdr:nvSpPr>
          <xdr:spPr>
            <a:xfrm>
              <a:off x="1037167" y="10835217"/>
              <a:ext cx="259314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𝐴𝑓𝑡𝑒𝑟 𝑇𝑎𝑥 𝑈𝑊 𝐼𝑛𝑐𝑜𝑚𝑒=(1−</a:t>
              </a:r>
              <a:r>
                <a:rPr lang="en-US" sz="1100" b="0" i="0">
                  <a:latin typeface="Cambria Math" panose="02040503050406030204" pitchFamily="18" charset="0"/>
                  <a:ea typeface="Cambria Math" panose="02040503050406030204" pitchFamily="18" charset="0"/>
                </a:rPr>
                <a:t>𝜏)(</a:t>
              </a:r>
              <a:r>
                <a:rPr lang="en-US" sz="1100" b="0" i="0">
                  <a:latin typeface="Cambria Math" panose="02040503050406030204" pitchFamily="18" charset="0"/>
                </a:rPr>
                <a:t>𝑃−𝐿)</a:t>
              </a:r>
              <a:endParaRPr lang="en-US" sz="1100"/>
            </a:p>
          </xdr:txBody>
        </xdr:sp>
      </mc:Fallback>
    </mc:AlternateContent>
    <xdr:clientData/>
  </xdr:oneCellAnchor>
  <xdr:oneCellAnchor>
    <xdr:from>
      <xdr:col>4</xdr:col>
      <xdr:colOff>603250</xdr:colOff>
      <xdr:row>51</xdr:row>
      <xdr:rowOff>158750</xdr:rowOff>
    </xdr:from>
    <xdr:ext cx="3748141" cy="264431"/>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4006850" y="10814050"/>
              <a:ext cx="3748141"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𝐴𝑓𝑡𝑒𝑟</m:t>
                    </m:r>
                    <m:r>
                      <a:rPr lang="en-US" sz="1100" b="0" i="1">
                        <a:latin typeface="Cambria Math" panose="02040503050406030204" pitchFamily="18" charset="0"/>
                      </a:rPr>
                      <m:t> </m:t>
                    </m:r>
                    <m:r>
                      <a:rPr lang="en-US" sz="1100" b="0" i="1">
                        <a:latin typeface="Cambria Math" panose="02040503050406030204" pitchFamily="18" charset="0"/>
                      </a:rPr>
                      <m:t>𝑇𝑎𝑥</m:t>
                    </m:r>
                    <m:r>
                      <a:rPr lang="en-US" sz="1100" b="0" i="1">
                        <a:latin typeface="Cambria Math" panose="02040503050406030204" pitchFamily="18" charset="0"/>
                      </a:rPr>
                      <m:t> </m:t>
                    </m:r>
                    <m:r>
                      <a:rPr lang="en-US" sz="1100" b="0" i="1">
                        <a:latin typeface="Cambria Math" panose="02040503050406030204" pitchFamily="18" charset="0"/>
                      </a:rPr>
                      <m:t>𝑈𝑊</m:t>
                    </m:r>
                    <m:r>
                      <a:rPr lang="en-US" sz="1100" b="0" i="1">
                        <a:latin typeface="Cambria Math" panose="02040503050406030204" pitchFamily="18" charset="0"/>
                      </a:rPr>
                      <m:t> </m:t>
                    </m:r>
                    <m:r>
                      <a:rPr lang="en-US" sz="1100" b="0" i="1">
                        <a:latin typeface="Cambria Math" panose="02040503050406030204" pitchFamily="18" charset="0"/>
                      </a:rPr>
                      <m:t>𝐼𝑛𝑐𝑜𝑚𝑒</m:t>
                    </m:r>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𝑡𝑎𝑥</m:t>
                        </m:r>
                        <m:r>
                          <a:rPr lang="en-US" sz="1100" b="0" i="1">
                            <a:latin typeface="Cambria Math" panose="02040503050406030204" pitchFamily="18" charset="0"/>
                          </a:rPr>
                          <m:t> </m:t>
                        </m:r>
                        <m:r>
                          <a:rPr lang="en-US" sz="1100" b="0" i="1">
                            <a:latin typeface="Cambria Math" panose="02040503050406030204" pitchFamily="18" charset="0"/>
                          </a:rPr>
                          <m:t>𝑟𝑎𝑡𝑒</m:t>
                        </m:r>
                      </m:e>
                    </m:d>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𝑃𝑟𝑒𝑚𝑖𝑢𝑚</m:t>
                        </m:r>
                        <m:r>
                          <a:rPr lang="en-US" sz="1100" b="0" i="1">
                            <a:latin typeface="Cambria Math" panose="02040503050406030204" pitchFamily="18" charset="0"/>
                          </a:rPr>
                          <m:t>−</m:t>
                        </m:r>
                        <m:r>
                          <a:rPr lang="en-US" sz="1100" b="0" i="1">
                            <a:latin typeface="Cambria Math" panose="02040503050406030204" pitchFamily="18" charset="0"/>
                          </a:rPr>
                          <m:t>𝐿𝑜𝑠𝑠</m:t>
                        </m:r>
                      </m:e>
                    </m:d>
                  </m:oMath>
                </m:oMathPara>
              </a14:m>
              <a:endParaRPr lang="en-US" sz="1100"/>
            </a:p>
          </xdr:txBody>
        </xdr:sp>
      </mc:Choice>
      <mc:Fallback xmlns="">
        <xdr:sp macro="" textlink="">
          <xdr:nvSpPr>
            <xdr:cNvPr id="8" name="TextBox 7">
              <a:extLst>
                <a:ext uri="{FF2B5EF4-FFF2-40B4-BE49-F238E27FC236}">
                  <a16:creationId xmlns:a16="http://schemas.microsoft.com/office/drawing/2014/main" id="{6039C49D-1BD4-BC49-B01B-69751C5972E4}"/>
                </a:ext>
              </a:extLst>
            </xdr:cNvPr>
            <xdr:cNvSpPr txBox="1"/>
          </xdr:nvSpPr>
          <xdr:spPr>
            <a:xfrm>
              <a:off x="4006850" y="10814050"/>
              <a:ext cx="3748141"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𝐴𝑓𝑡𝑒𝑟 𝑇𝑎𝑥 𝑈𝑊 𝐼𝑛𝑐𝑜𝑚𝑒=(1−𝑡𝑎𝑥 𝑟𝑎𝑡𝑒)</a:t>
              </a:r>
              <a:r>
                <a:rPr lang="en-US" sz="1100" b="0" i="0">
                  <a:latin typeface="Cambria Math" panose="02040503050406030204" pitchFamily="18" charset="0"/>
                  <a:ea typeface="Cambria Math" panose="02040503050406030204" pitchFamily="18" charset="0"/>
                </a:rPr>
                <a:t>(𝑃𝑟𝑒𝑚𝑖𝑢𝑚</a:t>
              </a:r>
              <a:r>
                <a:rPr lang="en-US" sz="1100" b="0" i="0">
                  <a:latin typeface="Cambria Math" panose="02040503050406030204" pitchFamily="18" charset="0"/>
                </a:rPr>
                <a:t>−𝐿𝑜𝑠𝑠)</a:t>
              </a:r>
              <a:endParaRPr lang="en-US" sz="1100"/>
            </a:p>
          </xdr:txBody>
        </xdr:sp>
      </mc:Fallback>
    </mc:AlternateContent>
    <xdr:clientData/>
  </xdr:oneCellAnchor>
  <xdr:oneCellAnchor>
    <xdr:from>
      <xdr:col>1</xdr:col>
      <xdr:colOff>211667</xdr:colOff>
      <xdr:row>60</xdr:row>
      <xdr:rowOff>179917</xdr:rowOff>
    </xdr:from>
    <xdr:ext cx="2742930" cy="275396"/>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1037167" y="12664017"/>
              <a:ext cx="2742930" cy="27539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𝐴𝑓𝑡𝑒𝑟</m:t>
                    </m:r>
                    <m:r>
                      <a:rPr lang="en-US" sz="1100" b="0" i="1">
                        <a:latin typeface="Cambria Math" panose="02040503050406030204" pitchFamily="18" charset="0"/>
                      </a:rPr>
                      <m:t> </m:t>
                    </m:r>
                    <m:r>
                      <a:rPr lang="en-US" sz="1100" b="0" i="1">
                        <a:latin typeface="Cambria Math" panose="02040503050406030204" pitchFamily="18" charset="0"/>
                      </a:rPr>
                      <m:t>𝑇𝑎𝑥</m:t>
                    </m:r>
                    <m:r>
                      <a:rPr lang="en-US" sz="1100" b="0" i="1">
                        <a:latin typeface="Cambria Math" panose="02040503050406030204" pitchFamily="18" charset="0"/>
                      </a:rPr>
                      <m:t> </m:t>
                    </m:r>
                    <m:r>
                      <a:rPr lang="en-US" sz="1100" b="0" i="1">
                        <a:latin typeface="Cambria Math" panose="02040503050406030204" pitchFamily="18" charset="0"/>
                      </a:rPr>
                      <m:t>𝐼𝑛𝑣</m:t>
                    </m:r>
                    <m:r>
                      <a:rPr lang="en-US" sz="1100" b="0" i="1">
                        <a:latin typeface="Cambria Math" panose="02040503050406030204" pitchFamily="18" charset="0"/>
                      </a:rPr>
                      <m:t> </m:t>
                    </m:r>
                    <m:r>
                      <a:rPr lang="en-US" sz="1100" b="0" i="1">
                        <a:latin typeface="Cambria Math" panose="02040503050406030204" pitchFamily="18" charset="0"/>
                      </a:rPr>
                      <m:t>𝐼𝑛𝑐𝑜𝑚</m:t>
                    </m:r>
                    <m:sSub>
                      <m:sSubPr>
                        <m:ctrlPr>
                          <a:rPr lang="en-US" sz="1100" b="0" i="1">
                            <a:latin typeface="Cambria Math" panose="02040503050406030204" pitchFamily="18" charset="0"/>
                          </a:rPr>
                        </m:ctrlPr>
                      </m:sSubPr>
                      <m:e>
                        <m:r>
                          <a:rPr lang="en-US" sz="1100" b="0" i="1">
                            <a:latin typeface="Cambria Math" panose="02040503050406030204" pitchFamily="18" charset="0"/>
                          </a:rPr>
                          <m:t>𝑒</m:t>
                        </m:r>
                      </m:e>
                      <m:sub>
                        <m:r>
                          <a:rPr lang="en-US" sz="1100" b="0" i="1">
                            <a:latin typeface="Cambria Math" panose="02040503050406030204" pitchFamily="18" charset="0"/>
                          </a:rPr>
                          <m:t>1</m:t>
                        </m:r>
                      </m:sub>
                    </m:sSub>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𝜏</m:t>
                        </m:r>
                      </m:e>
                    </m:d>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𝑎</m:t>
                        </m:r>
                      </m:e>
                      <m:sub>
                        <m:r>
                          <a:rPr lang="en-US" sz="1100" b="0" i="1">
                            <a:latin typeface="Cambria Math" panose="02040503050406030204" pitchFamily="18" charset="0"/>
                            <a:ea typeface="Cambria Math" panose="02040503050406030204" pitchFamily="18" charset="0"/>
                          </a:rPr>
                          <m:t>0</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𝑅</m:t>
                        </m:r>
                      </m:e>
                      <m:sub>
                        <m:r>
                          <a:rPr lang="en-US" sz="1100" b="0" i="1">
                            <a:latin typeface="Cambria Math" panose="02040503050406030204" pitchFamily="18" charset="0"/>
                            <a:ea typeface="Cambria Math" panose="02040503050406030204" pitchFamily="18" charset="0"/>
                          </a:rPr>
                          <m:t>𝑓</m:t>
                        </m:r>
                      </m:sub>
                    </m:sSub>
                  </m:oMath>
                </m:oMathPara>
              </a14:m>
              <a:endParaRPr lang="en-US" sz="1100" b="0">
                <a:ea typeface="Cambria Math" panose="02040503050406030204" pitchFamily="18" charset="0"/>
              </a:endParaRPr>
            </a:p>
          </xdr:txBody>
        </xdr:sp>
      </mc:Choice>
      <mc:Fallback xmlns="">
        <xdr:sp macro="" textlink="">
          <xdr:nvSpPr>
            <xdr:cNvPr id="9" name="TextBox 8">
              <a:extLst>
                <a:ext uri="{FF2B5EF4-FFF2-40B4-BE49-F238E27FC236}">
                  <a16:creationId xmlns:a16="http://schemas.microsoft.com/office/drawing/2014/main" id="{1F9BE4F6-DE2A-024B-BF10-DB7D058DBE86}"/>
                </a:ext>
              </a:extLst>
            </xdr:cNvPr>
            <xdr:cNvSpPr txBox="1"/>
          </xdr:nvSpPr>
          <xdr:spPr>
            <a:xfrm>
              <a:off x="1037167" y="12664017"/>
              <a:ext cx="2742930" cy="27539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𝐴𝑓𝑡𝑒𝑟 𝑇𝑎𝑥 𝐼𝑛𝑣 𝐼𝑛𝑐𝑜𝑚𝑒_1=(1−</a:t>
              </a:r>
              <a:r>
                <a:rPr lang="en-US" sz="1100" b="0" i="0">
                  <a:latin typeface="Cambria Math" panose="02040503050406030204" pitchFamily="18" charset="0"/>
                  <a:ea typeface="Cambria Math" panose="02040503050406030204" pitchFamily="18" charset="0"/>
                </a:rPr>
                <a:t>𝜏)×𝑎_0×𝑅_𝑓</a:t>
              </a:r>
              <a:endParaRPr lang="en-US" sz="1100" b="0">
                <a:ea typeface="Cambria Math" panose="02040503050406030204" pitchFamily="18" charset="0"/>
              </a:endParaRPr>
            </a:p>
          </xdr:txBody>
        </xdr:sp>
      </mc:Fallback>
    </mc:AlternateContent>
    <xdr:clientData/>
  </xdr:oneCellAnchor>
  <xdr:oneCellAnchor>
    <xdr:from>
      <xdr:col>4</xdr:col>
      <xdr:colOff>751417</xdr:colOff>
      <xdr:row>61</xdr:row>
      <xdr:rowOff>10584</xdr:rowOff>
    </xdr:from>
    <xdr:ext cx="3392274" cy="275396"/>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4155017" y="12697884"/>
              <a:ext cx="3392274" cy="27539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𝐴𝑓𝑡𝑒𝑟</m:t>
                    </m:r>
                    <m:r>
                      <a:rPr lang="en-US" sz="1100" b="0" i="1">
                        <a:latin typeface="Cambria Math" panose="02040503050406030204" pitchFamily="18" charset="0"/>
                      </a:rPr>
                      <m:t> </m:t>
                    </m:r>
                    <m:r>
                      <a:rPr lang="en-US" sz="1100" b="0" i="1">
                        <a:latin typeface="Cambria Math" panose="02040503050406030204" pitchFamily="18" charset="0"/>
                      </a:rPr>
                      <m:t>𝑇𝑎𝑥</m:t>
                    </m:r>
                    <m:r>
                      <a:rPr lang="en-US" sz="1100" b="0" i="1">
                        <a:latin typeface="Cambria Math" panose="02040503050406030204" pitchFamily="18" charset="0"/>
                      </a:rPr>
                      <m:t> </m:t>
                    </m:r>
                    <m:r>
                      <a:rPr lang="en-US" sz="1100" b="0" i="1">
                        <a:latin typeface="Cambria Math" panose="02040503050406030204" pitchFamily="18" charset="0"/>
                      </a:rPr>
                      <m:t>𝐼𝑛𝑣</m:t>
                    </m:r>
                    <m:r>
                      <a:rPr lang="en-US" sz="1100" b="0" i="1">
                        <a:latin typeface="Cambria Math" panose="02040503050406030204" pitchFamily="18" charset="0"/>
                      </a:rPr>
                      <m:t> </m:t>
                    </m:r>
                    <m:r>
                      <a:rPr lang="en-US" sz="1100" b="0" i="1">
                        <a:latin typeface="Cambria Math" panose="02040503050406030204" pitchFamily="18" charset="0"/>
                      </a:rPr>
                      <m:t>𝐼𝑛𝑐𝑜𝑚𝑒</m:t>
                    </m:r>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𝑡𝑎𝑥</m:t>
                        </m:r>
                        <m:r>
                          <a:rPr lang="en-US" sz="1100" b="0" i="1">
                            <a:latin typeface="Cambria Math" panose="02040503050406030204" pitchFamily="18" charset="0"/>
                          </a:rPr>
                          <m:t> </m:t>
                        </m:r>
                        <m:r>
                          <a:rPr lang="en-US" sz="1100" b="0" i="1">
                            <a:latin typeface="Cambria Math" panose="02040503050406030204" pitchFamily="18" charset="0"/>
                          </a:rPr>
                          <m:t>𝑟𝑎𝑡𝑒</m:t>
                        </m:r>
                      </m:e>
                    </m:d>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𝐴𝑠𝑠𝑒𝑡𝑠</m:t>
                        </m:r>
                      </m:e>
                      <m:sub>
                        <m:r>
                          <a:rPr lang="en-US" sz="1100" b="0" i="1">
                            <a:latin typeface="Cambria Math" panose="02040503050406030204" pitchFamily="18" charset="0"/>
                            <a:ea typeface="Cambria Math" panose="02040503050406030204" pitchFamily="18" charset="0"/>
                          </a:rPr>
                          <m:t>0</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𝑅</m:t>
                        </m:r>
                      </m:e>
                      <m:sub>
                        <m:r>
                          <a:rPr lang="en-US" sz="1100" b="0" i="1">
                            <a:latin typeface="Cambria Math" panose="02040503050406030204" pitchFamily="18" charset="0"/>
                            <a:ea typeface="Cambria Math" panose="02040503050406030204" pitchFamily="18" charset="0"/>
                          </a:rPr>
                          <m:t>𝑓</m:t>
                        </m:r>
                      </m:sub>
                    </m:sSub>
                  </m:oMath>
                </m:oMathPara>
              </a14:m>
              <a:endParaRPr lang="en-US" sz="1100"/>
            </a:p>
          </xdr:txBody>
        </xdr:sp>
      </mc:Choice>
      <mc:Fallback xmlns="">
        <xdr:sp macro="" textlink="">
          <xdr:nvSpPr>
            <xdr:cNvPr id="10" name="TextBox 9">
              <a:extLst>
                <a:ext uri="{FF2B5EF4-FFF2-40B4-BE49-F238E27FC236}">
                  <a16:creationId xmlns:a16="http://schemas.microsoft.com/office/drawing/2014/main" id="{150C66A7-5BA7-8448-82C5-171FA03D7C24}"/>
                </a:ext>
              </a:extLst>
            </xdr:cNvPr>
            <xdr:cNvSpPr txBox="1"/>
          </xdr:nvSpPr>
          <xdr:spPr>
            <a:xfrm>
              <a:off x="4155017" y="12697884"/>
              <a:ext cx="3392274" cy="27539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𝐴𝑓𝑡𝑒𝑟 𝑇𝑎𝑥 𝐼𝑛𝑣 𝐼𝑛𝑐𝑜𝑚𝑒=(1−𝑡𝑎𝑥 𝑟𝑎𝑡𝑒)</a:t>
              </a:r>
              <a:r>
                <a:rPr lang="en-US" sz="1100" b="0" i="0">
                  <a:latin typeface="Cambria Math" panose="02040503050406030204" pitchFamily="18" charset="0"/>
                  <a:ea typeface="Cambria Math" panose="02040503050406030204" pitchFamily="18" charset="0"/>
                </a:rPr>
                <a:t>×〖𝐴𝑠𝑠𝑒𝑡𝑠〗_0×𝑅_𝑓</a:t>
              </a:r>
              <a:endParaRPr lang="en-US" sz="1100"/>
            </a:p>
          </xdr:txBody>
        </xdr:sp>
      </mc:Fallback>
    </mc:AlternateContent>
    <xdr:clientData/>
  </xdr:oneCellAnchor>
  <xdr:oneCellAnchor>
    <xdr:from>
      <xdr:col>1</xdr:col>
      <xdr:colOff>211667</xdr:colOff>
      <xdr:row>68</xdr:row>
      <xdr:rowOff>179917</xdr:rowOff>
    </xdr:from>
    <xdr:ext cx="1822615" cy="264431"/>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1037167" y="14289617"/>
              <a:ext cx="182261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𝑡</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𝐼𝑛𝑐𝑜𝑚𝑒</m:t>
                        </m:r>
                      </m:e>
                      <m:sub>
                        <m:r>
                          <a:rPr lang="en-US" sz="1100" b="0" i="1">
                            <a:latin typeface="Cambria Math" panose="02040503050406030204" pitchFamily="18" charset="0"/>
                          </a:rPr>
                          <m:t>𝑡</m:t>
                        </m:r>
                      </m:sub>
                    </m:sSub>
                    <m:r>
                      <a:rPr lang="en-US" sz="1100" b="0" i="1">
                        <a:latin typeface="Cambria Math" panose="02040503050406030204" pitchFamily="18" charset="0"/>
                      </a:rPr>
                      <m:t>−</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𝑄</m:t>
                            </m:r>
                          </m:e>
                          <m:sub>
                            <m:r>
                              <a:rPr lang="en-US" sz="1100" b="0" i="1">
                                <a:latin typeface="Cambria Math" panose="02040503050406030204" pitchFamily="18" charset="0"/>
                              </a:rPr>
                              <m:t>𝑡</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𝑄</m:t>
                            </m:r>
                          </m:e>
                          <m:sub>
                            <m:r>
                              <a:rPr lang="en-US" sz="1100" b="0" i="1">
                                <a:latin typeface="Cambria Math" panose="02040503050406030204" pitchFamily="18" charset="0"/>
                              </a:rPr>
                              <m:t>𝑡</m:t>
                            </m:r>
                            <m:r>
                              <a:rPr lang="en-US" sz="1100" b="0" i="1">
                                <a:latin typeface="Cambria Math" panose="02040503050406030204" pitchFamily="18" charset="0"/>
                              </a:rPr>
                              <m:t>−1</m:t>
                            </m:r>
                          </m:sub>
                        </m:sSub>
                      </m:e>
                    </m:d>
                  </m:oMath>
                </m:oMathPara>
              </a14:m>
              <a:endParaRPr lang="en-US" sz="1100"/>
            </a:p>
          </xdr:txBody>
        </xdr:sp>
      </mc:Choice>
      <mc:Fallback xmlns="">
        <xdr:sp macro="" textlink="">
          <xdr:nvSpPr>
            <xdr:cNvPr id="11" name="TextBox 10">
              <a:extLst>
                <a:ext uri="{FF2B5EF4-FFF2-40B4-BE49-F238E27FC236}">
                  <a16:creationId xmlns:a16="http://schemas.microsoft.com/office/drawing/2014/main" id="{56E6B359-1795-314B-AB3C-5A2D305BEC55}"/>
                </a:ext>
              </a:extLst>
            </xdr:cNvPr>
            <xdr:cNvSpPr txBox="1"/>
          </xdr:nvSpPr>
          <xdr:spPr>
            <a:xfrm>
              <a:off x="1037167" y="14289617"/>
              <a:ext cx="182261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𝐹_𝑡=〖𝐼𝑛𝑐𝑜𝑚𝑒〗_𝑡−(𝑄_𝑡−𝑄_(𝑡−1) )</a:t>
              </a:r>
              <a:endParaRPr lang="en-US" sz="1100"/>
            </a:p>
          </xdr:txBody>
        </xdr:sp>
      </mc:Fallback>
    </mc:AlternateContent>
    <xdr:clientData/>
  </xdr:oneCellAnchor>
  <xdr:oneCellAnchor>
    <xdr:from>
      <xdr:col>4</xdr:col>
      <xdr:colOff>666751</xdr:colOff>
      <xdr:row>68</xdr:row>
      <xdr:rowOff>169334</xdr:rowOff>
    </xdr:from>
    <xdr:ext cx="4199355" cy="264431"/>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00000000-0008-0000-0500-00000C000000}"/>
                </a:ext>
              </a:extLst>
            </xdr:cNvPr>
            <xdr:cNvSpPr txBox="1"/>
          </xdr:nvSpPr>
          <xdr:spPr>
            <a:xfrm>
              <a:off x="4070351" y="14279034"/>
              <a:ext cx="4199355"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𝐸𝑞𝑢𝑖𝑡𝑦</m:t>
                        </m:r>
                        <m:r>
                          <a:rPr lang="en-US" sz="1100" b="0" i="1">
                            <a:latin typeface="Cambria Math" panose="02040503050406030204" pitchFamily="18" charset="0"/>
                          </a:rPr>
                          <m:t> </m:t>
                        </m:r>
                        <m:r>
                          <a:rPr lang="en-US" sz="1100" b="0" i="1">
                            <a:latin typeface="Cambria Math" panose="02040503050406030204" pitchFamily="18" charset="0"/>
                          </a:rPr>
                          <m:t>𝐹𝑙𝑜𝑤</m:t>
                        </m:r>
                      </m:e>
                      <m:sub>
                        <m:r>
                          <a:rPr lang="en-US" sz="1100" b="0" i="1">
                            <a:latin typeface="Cambria Math" panose="02040503050406030204" pitchFamily="18" charset="0"/>
                          </a:rPr>
                          <m:t>𝑡</m:t>
                        </m:r>
                      </m:sub>
                    </m:sSub>
                    <m:r>
                      <a:rPr lang="en-US" sz="1100" b="0" i="1">
                        <a:latin typeface="Cambria Math" panose="02040503050406030204" pitchFamily="18" charset="0"/>
                      </a:rPr>
                      <m:t>=</m:t>
                    </m:r>
                    <m:r>
                      <a:rPr lang="en-US" sz="1100" b="0" i="1">
                        <a:latin typeface="Cambria Math" panose="02040503050406030204" pitchFamily="18" charset="0"/>
                      </a:rPr>
                      <m:t>𝐴𝑓𝑡𝑒𝑟</m:t>
                    </m:r>
                    <m:r>
                      <m:rPr>
                        <m:nor/>
                      </m:rPr>
                      <a:rPr lang="en-US" sz="1100" b="0" i="0">
                        <a:latin typeface="Cambria Math" panose="02040503050406030204" pitchFamily="18" charset="0"/>
                      </a:rPr>
                      <m:t> </m:t>
                    </m:r>
                    <m:r>
                      <a:rPr lang="en-US" sz="1100" b="0" i="1">
                        <a:latin typeface="Cambria Math" panose="02040503050406030204" pitchFamily="18" charset="0"/>
                      </a:rPr>
                      <m:t>𝑇𝑎𝑥</m:t>
                    </m:r>
                    <m:r>
                      <a:rPr lang="en-US" sz="1100" b="0" i="1">
                        <a:latin typeface="Cambria Math" panose="02040503050406030204" pitchFamily="18" charset="0"/>
                      </a:rPr>
                      <m:t> </m:t>
                    </m:r>
                    <m:sSub>
                      <m:sSubPr>
                        <m:ctrlPr>
                          <a:rPr lang="en-US" sz="1100" b="0" i="1">
                            <a:latin typeface="Cambria Math" panose="02040503050406030204" pitchFamily="18" charset="0"/>
                          </a:rPr>
                        </m:ctrlPr>
                      </m:sSubPr>
                      <m:e>
                        <m:r>
                          <a:rPr lang="en-US" sz="1100" b="0" i="1">
                            <a:latin typeface="Cambria Math" panose="02040503050406030204" pitchFamily="18" charset="0"/>
                          </a:rPr>
                          <m:t>𝐼𝑛𝑐𝑜𝑚𝑒</m:t>
                        </m:r>
                      </m:e>
                      <m:sub>
                        <m:r>
                          <a:rPr lang="en-US" sz="1100" b="0" i="1">
                            <a:latin typeface="Cambria Math" panose="02040503050406030204" pitchFamily="18" charset="0"/>
                          </a:rPr>
                          <m:t>𝑡</m:t>
                        </m:r>
                      </m:sub>
                    </m:sSub>
                    <m:r>
                      <a:rPr lang="en-US" sz="1100" b="0" i="1">
                        <a:latin typeface="Cambria Math" panose="02040503050406030204" pitchFamily="18" charset="0"/>
                      </a:rPr>
                      <m:t>−</m:t>
                    </m:r>
                    <m:r>
                      <a:rPr lang="en-US" sz="1100" b="0" i="1">
                        <a:latin typeface="Cambria Math" panose="02040503050406030204" pitchFamily="18" charset="0"/>
                      </a:rPr>
                      <m:t>𝐶h𝑎𝑛𝑔𝑒</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𝐼𝑛𝑣𝑒𝑠𝑡𝑒𝑑</m:t>
                    </m:r>
                    <m:r>
                      <a:rPr lang="en-US" sz="1100" b="0" i="1">
                        <a:latin typeface="Cambria Math" panose="02040503050406030204" pitchFamily="18" charset="0"/>
                      </a:rPr>
                      <m:t> </m:t>
                    </m:r>
                    <m:r>
                      <a:rPr lang="en-US" sz="1100" b="0" i="1">
                        <a:latin typeface="Cambria Math" panose="02040503050406030204" pitchFamily="18" charset="0"/>
                      </a:rPr>
                      <m:t>𝐶𝑎𝑝𝑖𝑡𝑎𝑙</m:t>
                    </m:r>
                  </m:oMath>
                </m:oMathPara>
              </a14:m>
              <a:endParaRPr lang="en-US" sz="1100"/>
            </a:p>
          </xdr:txBody>
        </xdr:sp>
      </mc:Choice>
      <mc:Fallback xmlns="">
        <xdr:sp macro="" textlink="">
          <xdr:nvSpPr>
            <xdr:cNvPr id="12" name="TextBox 11">
              <a:extLst>
                <a:ext uri="{FF2B5EF4-FFF2-40B4-BE49-F238E27FC236}">
                  <a16:creationId xmlns:a16="http://schemas.microsoft.com/office/drawing/2014/main" id="{5B5B5916-AD17-B248-A4EC-447F0520EE92}"/>
                </a:ext>
              </a:extLst>
            </xdr:cNvPr>
            <xdr:cNvSpPr txBox="1"/>
          </xdr:nvSpPr>
          <xdr:spPr>
            <a:xfrm>
              <a:off x="4070351" y="14279034"/>
              <a:ext cx="4199355"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〖𝐸𝑞𝑢𝑖𝑡𝑦 𝐹𝑙𝑜𝑤〗_𝑡=𝐴𝑓𝑡𝑒𝑟" " 𝑇𝑎𝑥 〖𝐼𝑛𝑐𝑜𝑚𝑒〗_𝑡−𝐶ℎ𝑎𝑛𝑔𝑒 𝑖𝑛 𝐼𝑛𝑣𝑒𝑠𝑡𝑒𝑑 𝐶𝑎𝑝𝑖𝑡𝑎𝑙</a:t>
              </a:r>
              <a:endParaRPr lang="en-US" sz="1100"/>
            </a:p>
          </xdr:txBody>
        </xdr:sp>
      </mc:Fallback>
    </mc:AlternateContent>
    <xdr:clientData/>
  </xdr:oneCellAnchor>
  <xdr:oneCellAnchor>
    <xdr:from>
      <xdr:col>1</xdr:col>
      <xdr:colOff>476250</xdr:colOff>
      <xdr:row>92</xdr:row>
      <xdr:rowOff>158750</xdr:rowOff>
    </xdr:from>
    <xdr:ext cx="1251176" cy="502189"/>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00000000-0008-0000-0500-00000D000000}"/>
                </a:ext>
              </a:extLst>
            </xdr:cNvPr>
            <xdr:cNvSpPr txBox="1"/>
          </xdr:nvSpPr>
          <xdr:spPr>
            <a:xfrm>
              <a:off x="1301750" y="19145250"/>
              <a:ext cx="1251176"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nary>
                      <m:naryPr>
                        <m:chr m:val="∑"/>
                        <m:subHide m:val="on"/>
                        <m:supHide m:val="on"/>
                        <m:ctrlPr>
                          <a:rPr lang="en-US" sz="1100" b="0" i="1">
                            <a:latin typeface="Cambria Math" panose="02040503050406030204" pitchFamily="18" charset="0"/>
                          </a:rPr>
                        </m:ctrlPr>
                      </m:naryPr>
                      <m:sub/>
                      <m:sup/>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𝐹</m:t>
                                </m:r>
                              </m:e>
                              <m:sub>
                                <m:r>
                                  <a:rPr lang="en-US" sz="1100" i="1">
                                    <a:solidFill>
                                      <a:schemeClr val="tx1"/>
                                    </a:solidFill>
                                    <a:effectLst/>
                                    <a:latin typeface="Cambria Math" panose="02040503050406030204" pitchFamily="18" charset="0"/>
                                    <a:ea typeface="+mn-ea"/>
                                    <a:cs typeface="+mn-cs"/>
                                  </a:rPr>
                                  <m:t>𝑡</m:t>
                                </m:r>
                              </m:sub>
                            </m:sSub>
                          </m:num>
                          <m:den>
                            <m:sSup>
                              <m:sSupPr>
                                <m:ctrlPr>
                                  <a:rPr lang="en-US" sz="1100" i="1">
                                    <a:solidFill>
                                      <a:schemeClr val="tx1"/>
                                    </a:solidFill>
                                    <a:effectLst/>
                                    <a:latin typeface="Cambria Math" panose="02040503050406030204" pitchFamily="18" charset="0"/>
                                    <a:ea typeface="+mn-ea"/>
                                    <a:cs typeface="+mn-cs"/>
                                  </a:rPr>
                                </m:ctrlPr>
                              </m:sSupPr>
                              <m:e>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1+</m:t>
                                    </m:r>
                                    <m:r>
                                      <a:rPr lang="en-US" sz="1100" b="0" i="1">
                                        <a:solidFill>
                                          <a:schemeClr val="tx1"/>
                                        </a:solidFill>
                                        <a:effectLst/>
                                        <a:latin typeface="Cambria Math" panose="02040503050406030204" pitchFamily="18" charset="0"/>
                                        <a:ea typeface="+mn-ea"/>
                                        <a:cs typeface="+mn-cs"/>
                                      </a:rPr>
                                      <m:t>𝐼𝑅𝑅</m:t>
                                    </m:r>
                                  </m:e>
                                </m:d>
                              </m:e>
                              <m:sup>
                                <m:r>
                                  <a:rPr lang="en-US" sz="1100" i="1">
                                    <a:solidFill>
                                      <a:schemeClr val="tx1"/>
                                    </a:solidFill>
                                    <a:effectLst/>
                                    <a:latin typeface="Cambria Math" panose="02040503050406030204" pitchFamily="18" charset="0"/>
                                    <a:ea typeface="+mn-ea"/>
                                    <a:cs typeface="+mn-cs"/>
                                  </a:rPr>
                                  <m:t>𝑡</m:t>
                                </m:r>
                              </m:sup>
                            </m:sSup>
                          </m:den>
                        </m:f>
                      </m:e>
                    </m:nary>
                    <m:r>
                      <a:rPr lang="en-US" sz="1100" b="0" i="1">
                        <a:latin typeface="Cambria Math" panose="02040503050406030204" pitchFamily="18" charset="0"/>
                      </a:rPr>
                      <m:t>=0</m:t>
                    </m:r>
                  </m:oMath>
                </m:oMathPara>
              </a14:m>
              <a:endParaRPr lang="en-US" sz="1100"/>
            </a:p>
          </xdr:txBody>
        </xdr:sp>
      </mc:Choice>
      <mc:Fallback xmlns="">
        <xdr:sp macro="" textlink="">
          <xdr:nvSpPr>
            <xdr:cNvPr id="13" name="TextBox 12">
              <a:extLst>
                <a:ext uri="{FF2B5EF4-FFF2-40B4-BE49-F238E27FC236}">
                  <a16:creationId xmlns:a16="http://schemas.microsoft.com/office/drawing/2014/main" id="{677A705D-22E9-9C4F-B65D-25BF5E34BC33}"/>
                </a:ext>
              </a:extLst>
            </xdr:cNvPr>
            <xdr:cNvSpPr txBox="1"/>
          </xdr:nvSpPr>
          <xdr:spPr>
            <a:xfrm>
              <a:off x="1301750" y="19145250"/>
              <a:ext cx="1251176"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a:t>
              </a:r>
              <a:r>
                <a:rPr lang="en-US" sz="1100" b="0" i="0">
                  <a:solidFill>
                    <a:schemeClr val="tx1"/>
                  </a:solidFill>
                  <a:effectLst/>
                  <a:latin typeface="Cambria Math" panose="02040503050406030204" pitchFamily="18" charset="0"/>
                  <a:ea typeface="+mn-ea"/>
                  <a:cs typeface="+mn-cs"/>
                </a:rPr>
                <a:t>▒𝐹_</a:t>
              </a:r>
              <a:r>
                <a:rPr lang="en-US" sz="1100" i="0">
                  <a:solidFill>
                    <a:schemeClr val="tx1"/>
                  </a:solidFill>
                  <a:effectLst/>
                  <a:latin typeface="Cambria Math" panose="02040503050406030204" pitchFamily="18" charset="0"/>
                  <a:ea typeface="+mn-ea"/>
                  <a:cs typeface="+mn-cs"/>
                </a:rPr>
                <a:t>𝑡/(1+</a:t>
              </a:r>
              <a:r>
                <a:rPr lang="en-US" sz="1100" b="0" i="0">
                  <a:solidFill>
                    <a:schemeClr val="tx1"/>
                  </a:solidFill>
                  <a:effectLst/>
                  <a:latin typeface="Cambria Math" panose="02040503050406030204" pitchFamily="18" charset="0"/>
                  <a:ea typeface="+mn-ea"/>
                  <a:cs typeface="+mn-cs"/>
                </a:rPr>
                <a:t>𝐼𝑅𝑅)^</a:t>
              </a:r>
              <a:r>
                <a:rPr lang="en-US" sz="1100" i="0">
                  <a:solidFill>
                    <a:schemeClr val="tx1"/>
                  </a:solidFill>
                  <a:effectLst/>
                  <a:latin typeface="Cambria Math" panose="02040503050406030204" pitchFamily="18" charset="0"/>
                  <a:ea typeface="+mn-ea"/>
                  <a:cs typeface="+mn-cs"/>
                </a:rPr>
                <a:t>𝑡 </a:t>
              </a:r>
              <a:r>
                <a:rPr lang="en-US" sz="1100" b="0" i="0">
                  <a:latin typeface="Cambria Math" panose="02040503050406030204" pitchFamily="18" charset="0"/>
                </a:rPr>
                <a:t>=0</a:t>
              </a:r>
              <a:endParaRPr lang="en-US" sz="1100"/>
            </a:p>
          </xdr:txBody>
        </xdr:sp>
      </mc:Fallback>
    </mc:AlternateContent>
    <xdr:clientData/>
  </xdr:oneCellAnchor>
  <xdr:oneCellAnchor>
    <xdr:from>
      <xdr:col>4</xdr:col>
      <xdr:colOff>762000</xdr:colOff>
      <xdr:row>92</xdr:row>
      <xdr:rowOff>169334</xdr:rowOff>
    </xdr:from>
    <xdr:ext cx="1413720" cy="502189"/>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00000000-0008-0000-0500-00000E000000}"/>
                </a:ext>
              </a:extLst>
            </xdr:cNvPr>
            <xdr:cNvSpPr txBox="1"/>
          </xdr:nvSpPr>
          <xdr:spPr>
            <a:xfrm>
              <a:off x="4165600" y="19155834"/>
              <a:ext cx="1413720" cy="5021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nary>
                      <m:naryPr>
                        <m:chr m:val="∑"/>
                        <m:subHide m:val="on"/>
                        <m:supHide m:val="on"/>
                        <m:ctrlPr>
                          <a:rPr lang="en-US" sz="1100" b="0" i="1">
                            <a:latin typeface="Cambria Math" panose="02040503050406030204" pitchFamily="18" charset="0"/>
                          </a:rPr>
                        </m:ctrlPr>
                      </m:naryPr>
                      <m:sub/>
                      <m:sup/>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𝐸𝑞𝑢𝑖𝑡𝑦</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𝐹𝑙𝑜𝑤</m:t>
                                </m:r>
                              </m:e>
                              <m:sub>
                                <m:r>
                                  <a:rPr lang="en-US" sz="1100" i="1">
                                    <a:solidFill>
                                      <a:schemeClr val="tx1"/>
                                    </a:solidFill>
                                    <a:effectLst/>
                                    <a:latin typeface="Cambria Math" panose="02040503050406030204" pitchFamily="18" charset="0"/>
                                    <a:ea typeface="+mn-ea"/>
                                    <a:cs typeface="+mn-cs"/>
                                  </a:rPr>
                                  <m:t>𝑡</m:t>
                                </m:r>
                              </m:sub>
                            </m:sSub>
                          </m:num>
                          <m:den>
                            <m:sSup>
                              <m:sSupPr>
                                <m:ctrlPr>
                                  <a:rPr lang="en-US" sz="1100" i="1">
                                    <a:solidFill>
                                      <a:schemeClr val="tx1"/>
                                    </a:solidFill>
                                    <a:effectLst/>
                                    <a:latin typeface="Cambria Math" panose="02040503050406030204" pitchFamily="18" charset="0"/>
                                    <a:ea typeface="+mn-ea"/>
                                    <a:cs typeface="+mn-cs"/>
                                  </a:rPr>
                                </m:ctrlPr>
                              </m:sSupPr>
                              <m:e>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1+</m:t>
                                    </m:r>
                                    <m:r>
                                      <a:rPr lang="en-US" sz="1100" b="0" i="1">
                                        <a:solidFill>
                                          <a:schemeClr val="tx1"/>
                                        </a:solidFill>
                                        <a:effectLst/>
                                        <a:latin typeface="Cambria Math" panose="02040503050406030204" pitchFamily="18" charset="0"/>
                                        <a:ea typeface="+mn-ea"/>
                                        <a:cs typeface="+mn-cs"/>
                                      </a:rPr>
                                      <m:t>𝐼𝑅𝑅</m:t>
                                    </m:r>
                                  </m:e>
                                </m:d>
                              </m:e>
                              <m:sup>
                                <m:r>
                                  <a:rPr lang="en-US" sz="1100" i="1">
                                    <a:solidFill>
                                      <a:schemeClr val="tx1"/>
                                    </a:solidFill>
                                    <a:effectLst/>
                                    <a:latin typeface="Cambria Math" panose="02040503050406030204" pitchFamily="18" charset="0"/>
                                    <a:ea typeface="+mn-ea"/>
                                    <a:cs typeface="+mn-cs"/>
                                  </a:rPr>
                                  <m:t>𝑡</m:t>
                                </m:r>
                              </m:sup>
                            </m:sSup>
                          </m:den>
                        </m:f>
                      </m:e>
                    </m:nary>
                    <m:r>
                      <a:rPr lang="en-US" sz="1100" b="0" i="1">
                        <a:latin typeface="Cambria Math" panose="02040503050406030204" pitchFamily="18" charset="0"/>
                      </a:rPr>
                      <m:t>=0</m:t>
                    </m:r>
                  </m:oMath>
                </m:oMathPara>
              </a14:m>
              <a:endParaRPr lang="en-US" sz="1100"/>
            </a:p>
          </xdr:txBody>
        </xdr:sp>
      </mc:Choice>
      <mc:Fallback xmlns="">
        <xdr:sp macro="" textlink="">
          <xdr:nvSpPr>
            <xdr:cNvPr id="14" name="TextBox 13">
              <a:extLst>
                <a:ext uri="{FF2B5EF4-FFF2-40B4-BE49-F238E27FC236}">
                  <a16:creationId xmlns:a16="http://schemas.microsoft.com/office/drawing/2014/main" id="{D245AC3D-6A55-304F-B251-F27DF0B7C25A}"/>
                </a:ext>
              </a:extLst>
            </xdr:cNvPr>
            <xdr:cNvSpPr txBox="1"/>
          </xdr:nvSpPr>
          <xdr:spPr>
            <a:xfrm>
              <a:off x="4165600" y="19155834"/>
              <a:ext cx="1413720" cy="5021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a:t>
              </a:r>
              <a:r>
                <a:rPr lang="en-US" sz="1100" b="0" i="0">
                  <a:solidFill>
                    <a:schemeClr val="tx1"/>
                  </a:solidFill>
                  <a:effectLst/>
                  <a:latin typeface="Cambria Math" panose="02040503050406030204" pitchFamily="18" charset="0"/>
                  <a:ea typeface="+mn-ea"/>
                  <a:cs typeface="+mn-cs"/>
                </a:rPr>
                <a:t>▒〖𝐸𝑞𝑢𝑖𝑡𝑦 𝐹𝑙𝑜𝑤〗_</a:t>
              </a:r>
              <a:r>
                <a:rPr lang="en-US" sz="1100" i="0">
                  <a:solidFill>
                    <a:schemeClr val="tx1"/>
                  </a:solidFill>
                  <a:effectLst/>
                  <a:latin typeface="Cambria Math" panose="02040503050406030204" pitchFamily="18" charset="0"/>
                  <a:ea typeface="+mn-ea"/>
                  <a:cs typeface="+mn-cs"/>
                </a:rPr>
                <a:t>𝑡/(1+</a:t>
              </a:r>
              <a:r>
                <a:rPr lang="en-US" sz="1100" b="0" i="0">
                  <a:solidFill>
                    <a:schemeClr val="tx1"/>
                  </a:solidFill>
                  <a:effectLst/>
                  <a:latin typeface="Cambria Math" panose="02040503050406030204" pitchFamily="18" charset="0"/>
                  <a:ea typeface="+mn-ea"/>
                  <a:cs typeface="+mn-cs"/>
                </a:rPr>
                <a:t>𝐼𝑅𝑅)^</a:t>
              </a:r>
              <a:r>
                <a:rPr lang="en-US" sz="1100" i="0">
                  <a:solidFill>
                    <a:schemeClr val="tx1"/>
                  </a:solidFill>
                  <a:effectLst/>
                  <a:latin typeface="Cambria Math" panose="02040503050406030204" pitchFamily="18" charset="0"/>
                  <a:ea typeface="+mn-ea"/>
                  <a:cs typeface="+mn-cs"/>
                </a:rPr>
                <a:t>𝑡 </a:t>
              </a:r>
              <a:r>
                <a:rPr lang="en-US" sz="1100" b="0" i="0">
                  <a:latin typeface="Cambria Math" panose="02040503050406030204" pitchFamily="18" charset="0"/>
                </a:rPr>
                <a:t>=0</a:t>
              </a:r>
              <a:endParaRPr lang="en-US" sz="1100"/>
            </a:p>
          </xdr:txBody>
        </xdr:sp>
      </mc:Fallback>
    </mc:AlternateContent>
    <xdr:clientData/>
  </xdr:oneCellAnchor>
  <xdr:oneCellAnchor>
    <xdr:from>
      <xdr:col>1</xdr:col>
      <xdr:colOff>211667</xdr:colOff>
      <xdr:row>106</xdr:row>
      <xdr:rowOff>179917</xdr:rowOff>
    </xdr:from>
    <xdr:ext cx="2161809" cy="506485"/>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00000000-0008-0000-0500-00000F000000}"/>
                </a:ext>
              </a:extLst>
            </xdr:cNvPr>
            <xdr:cNvSpPr txBox="1"/>
          </xdr:nvSpPr>
          <xdr:spPr>
            <a:xfrm>
              <a:off x="1037167" y="22011217"/>
              <a:ext cx="2161809" cy="50648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𝐿</m:t>
                        </m:r>
                      </m:num>
                      <m:den>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den>
                    </m:f>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𝜙</m:t>
                    </m:r>
                    <m:r>
                      <a:rPr lang="en-US" sz="1100" b="0" i="1">
                        <a:latin typeface="Cambria Math" panose="02040503050406030204" pitchFamily="18" charset="0"/>
                      </a:rPr>
                      <m:t>𝐷</m:t>
                    </m:r>
                    <m:f>
                      <m:fPr>
                        <m:ctrlPr>
                          <a:rPr lang="en-US" sz="1100" b="0" i="1">
                            <a:latin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𝜏</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r>
                          <a:rPr lang="en-US" sz="1100" b="0" i="1">
                            <a:latin typeface="Cambria Math" panose="02040503050406030204" pitchFamily="18" charset="0"/>
                          </a:rPr>
                          <m:t>+</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𝑆</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e>
                        </m:d>
                      </m:num>
                      <m:den>
                        <m:d>
                          <m:dPr>
                            <m:ctrlPr>
                              <a:rPr lang="en-US" sz="1100" b="0" i="1">
                                <a:latin typeface="Cambria Math" panose="02040503050406030204" pitchFamily="18" charset="0"/>
                              </a:rPr>
                            </m:ctrlPr>
                          </m:dPr>
                          <m:e>
                            <m:r>
                              <a:rPr lang="en-US" sz="1100" b="0" i="1">
                                <a:latin typeface="Cambria Math" panose="02040503050406030204" pitchFamily="18" charset="0"/>
                              </a:rPr>
                              <m:t>1+</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rPr>
                                  <m:t>𝑓</m:t>
                                </m:r>
                              </m:sub>
                            </m:sSub>
                          </m:e>
                        </m:d>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𝜏</m:t>
                            </m:r>
                          </m:e>
                        </m:d>
                      </m:den>
                    </m:f>
                  </m:oMath>
                </m:oMathPara>
              </a14:m>
              <a:endParaRPr lang="en-US" sz="1100"/>
            </a:p>
          </xdr:txBody>
        </xdr:sp>
      </mc:Choice>
      <mc:Fallback xmlns="">
        <xdr:sp macro="" textlink="">
          <xdr:nvSpPr>
            <xdr:cNvPr id="15" name="TextBox 14">
              <a:extLst>
                <a:ext uri="{FF2B5EF4-FFF2-40B4-BE49-F238E27FC236}">
                  <a16:creationId xmlns:a16="http://schemas.microsoft.com/office/drawing/2014/main" id="{CD83068B-1E9D-DC45-878F-36D324840227}"/>
                </a:ext>
              </a:extLst>
            </xdr:cNvPr>
            <xdr:cNvSpPr txBox="1"/>
          </xdr:nvSpPr>
          <xdr:spPr>
            <a:xfrm>
              <a:off x="1037167" y="22011217"/>
              <a:ext cx="2161809" cy="50648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𝑃=𝐿/(1+𝑅_𝑓 )+</a:t>
              </a:r>
              <a:r>
                <a:rPr lang="en-US" sz="1100" b="0" i="0">
                  <a:latin typeface="Cambria Math" panose="02040503050406030204" pitchFamily="18" charset="0"/>
                  <a:ea typeface="Cambria Math" panose="02040503050406030204" pitchFamily="18" charset="0"/>
                </a:rPr>
                <a:t>𝜙</a:t>
              </a:r>
              <a:r>
                <a:rPr lang="en-US" sz="1100" b="0" i="0">
                  <a:latin typeface="Cambria Math" panose="02040503050406030204" pitchFamily="18" charset="0"/>
                </a:rPr>
                <a:t>𝐷</a:t>
              </a:r>
              <a:r>
                <a:rPr lang="en-US" sz="1100" b="0" i="0">
                  <a:latin typeface="Cambria Math" panose="02040503050406030204" pitchFamily="18" charset="0"/>
                  <a:ea typeface="Cambria Math" panose="02040503050406030204" pitchFamily="18" charset="0"/>
                </a:rPr>
                <a:t> (𝜏</a:t>
              </a:r>
              <a:r>
                <a:rPr lang="en-US" sz="1100" b="0" i="0">
                  <a:latin typeface="Cambria Math" panose="02040503050406030204" pitchFamily="18" charset="0"/>
                </a:rPr>
                <a:t>𝑅_𝑓+(𝑅_𝑆−𝑅_𝑓 ))/(1+𝑅_𝑓 )(1−</a:t>
              </a:r>
              <a:r>
                <a:rPr lang="en-US" sz="1100" b="0" i="0">
                  <a:latin typeface="Cambria Math" panose="02040503050406030204" pitchFamily="18" charset="0"/>
                  <a:ea typeface="Cambria Math" panose="02040503050406030204" pitchFamily="18" charset="0"/>
                </a:rPr>
                <a:t>𝜏) </a:t>
              </a:r>
              <a:endParaRPr lang="en-US" sz="11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xdr:oneCellAnchor>
    <xdr:from>
      <xdr:col>1</xdr:col>
      <xdr:colOff>179917</xdr:colOff>
      <xdr:row>59</xdr:row>
      <xdr:rowOff>116417</xdr:rowOff>
    </xdr:from>
    <xdr:ext cx="1120820" cy="26443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5690F7DE-0C6D-6444-A6CB-B3D4E079DA70}"/>
                </a:ext>
              </a:extLst>
            </xdr:cNvPr>
            <xdr:cNvSpPr txBox="1"/>
          </xdr:nvSpPr>
          <xdr:spPr>
            <a:xfrm>
              <a:off x="1005417" y="5842000"/>
              <a:ext cx="1120820"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𝑁𝑒𝑡</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oMath>
                </m:oMathPara>
              </a14:m>
              <a:endParaRPr lang="en-US" sz="1100"/>
            </a:p>
          </xdr:txBody>
        </xdr:sp>
      </mc:Choice>
      <mc:Fallback xmlns="">
        <xdr:sp macro="" textlink="">
          <xdr:nvSpPr>
            <xdr:cNvPr id="2" name="TextBox 1">
              <a:extLst>
                <a:ext uri="{FF2B5EF4-FFF2-40B4-BE49-F238E27FC236}">
                  <a16:creationId xmlns:a16="http://schemas.microsoft.com/office/drawing/2014/main" id="{5690F7DE-0C6D-6444-A6CB-B3D4E079DA70}"/>
                </a:ext>
              </a:extLst>
            </xdr:cNvPr>
            <xdr:cNvSpPr txBox="1"/>
          </xdr:nvSpPr>
          <xdr:spPr>
            <a:xfrm>
              <a:off x="1005417" y="5842000"/>
              <a:ext cx="1120820"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𝑁𝑒𝑡 𝑃𝐶𝑃=𝐸[𝑋]</a:t>
              </a:r>
              <a:endParaRPr lang="en-US" sz="1100"/>
            </a:p>
          </xdr:txBody>
        </xdr:sp>
      </mc:Fallback>
    </mc:AlternateContent>
    <xdr:clientData/>
  </xdr:oneCellAnchor>
  <xdr:oneCellAnchor>
    <xdr:from>
      <xdr:col>1</xdr:col>
      <xdr:colOff>211667</xdr:colOff>
      <xdr:row>65</xdr:row>
      <xdr:rowOff>179917</xdr:rowOff>
    </xdr:from>
    <xdr:ext cx="2411879" cy="26443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45821441-3CD4-484E-BD9B-E64360FA4074}"/>
                </a:ext>
              </a:extLst>
            </xdr:cNvPr>
            <xdr:cNvSpPr txBox="1"/>
          </xdr:nvSpPr>
          <xdr:spPr>
            <a:xfrm>
              <a:off x="1037167" y="10731500"/>
              <a:ext cx="2411879"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𝐸𝑥𝑝𝑒𝑐𝑡𝑒𝑑</m:t>
                    </m:r>
                    <m:r>
                      <a:rPr lang="en-US" sz="1100" b="0" i="1">
                        <a:latin typeface="Cambria Math" panose="02040503050406030204" pitchFamily="18" charset="0"/>
                      </a:rPr>
                      <m:t> </m:t>
                    </m:r>
                    <m:r>
                      <a:rPr lang="en-US" sz="1100" b="0" i="1">
                        <a:latin typeface="Cambria Math" panose="02040503050406030204" pitchFamily="18" charset="0"/>
                      </a:rPr>
                      <m:t>𝑉𝑎𝑙𝑢𝑒</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oMath>
                </m:oMathPara>
              </a14:m>
              <a:endParaRPr lang="en-US" sz="1100"/>
            </a:p>
          </xdr:txBody>
        </xdr:sp>
      </mc:Choice>
      <mc:Fallback xmlns="">
        <xdr:sp macro="" textlink="">
          <xdr:nvSpPr>
            <xdr:cNvPr id="3" name="TextBox 2">
              <a:extLst>
                <a:ext uri="{FF2B5EF4-FFF2-40B4-BE49-F238E27FC236}">
                  <a16:creationId xmlns:a16="http://schemas.microsoft.com/office/drawing/2014/main" id="{45821441-3CD4-484E-BD9B-E64360FA4074}"/>
                </a:ext>
              </a:extLst>
            </xdr:cNvPr>
            <xdr:cNvSpPr txBox="1"/>
          </xdr:nvSpPr>
          <xdr:spPr>
            <a:xfrm>
              <a:off x="1037167" y="10731500"/>
              <a:ext cx="2411879"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𝐸𝑥𝑝𝑒𝑐𝑡𝑒𝑑 𝑉𝑎𝑙𝑢𝑒 𝑃𝐶𝑃=𝐸[𝑋]+</a:t>
              </a:r>
              <a:r>
                <a:rPr lang="en-US" sz="1100" b="0" i="0">
                  <a:latin typeface="Cambria Math" panose="02040503050406030204" pitchFamily="18" charset="0"/>
                  <a:ea typeface="Cambria Math" panose="02040503050406030204" pitchFamily="18" charset="0"/>
                </a:rPr>
                <a:t>𝜋</a:t>
              </a:r>
              <a:r>
                <a:rPr lang="en-US" sz="1100" b="0" i="0">
                  <a:latin typeface="Cambria Math" panose="02040503050406030204" pitchFamily="18" charset="0"/>
                </a:rPr>
                <a:t>𝐸[𝑋]</a:t>
              </a:r>
              <a:endParaRPr lang="en-US" sz="1100"/>
            </a:p>
          </xdr:txBody>
        </xdr:sp>
      </mc:Fallback>
    </mc:AlternateContent>
    <xdr:clientData/>
  </xdr:oneCellAnchor>
  <xdr:oneCellAnchor>
    <xdr:from>
      <xdr:col>1</xdr:col>
      <xdr:colOff>211667</xdr:colOff>
      <xdr:row>72</xdr:row>
      <xdr:rowOff>179917</xdr:rowOff>
    </xdr:from>
    <xdr:ext cx="1407693" cy="264431"/>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21A40A08-4429-BD48-A1C6-AC24BC0F4E90}"/>
                </a:ext>
              </a:extLst>
            </xdr:cNvPr>
            <xdr:cNvSpPr txBox="1"/>
          </xdr:nvSpPr>
          <xdr:spPr>
            <a:xfrm>
              <a:off x="1037167" y="14552084"/>
              <a:ext cx="1407693"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𝑉𝑎𝑅</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r>
                      <a:rPr lang="en-US" sz="1100" b="0" i="1">
                        <a:latin typeface="Cambria Math" panose="02040503050406030204" pitchFamily="18" charset="0"/>
                      </a:rPr>
                      <m:t>𝑉𝑎</m:t>
                    </m:r>
                    <m:sSub>
                      <m:sSubPr>
                        <m:ctrlPr>
                          <a:rPr lang="en-US" sz="1100" b="0" i="1">
                            <a:latin typeface="Cambria Math" panose="02040503050406030204" pitchFamily="18" charset="0"/>
                          </a:rPr>
                        </m:ctrlPr>
                      </m:sSubPr>
                      <m:e>
                        <m:r>
                          <a:rPr lang="en-US" sz="1100" b="0" i="1">
                            <a:latin typeface="Cambria Math" panose="02040503050406030204" pitchFamily="18" charset="0"/>
                          </a:rPr>
                          <m:t>𝑅</m:t>
                        </m:r>
                      </m:e>
                      <m:sub>
                        <m:r>
                          <a:rPr lang="en-US" sz="1100" b="0" i="1">
                            <a:latin typeface="Cambria Math" panose="02040503050406030204" pitchFamily="18" charset="0"/>
                            <a:ea typeface="Cambria Math" panose="02040503050406030204" pitchFamily="18" charset="0"/>
                          </a:rPr>
                          <m:t>𝜋</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e>
                    </m:d>
                  </m:oMath>
                </m:oMathPara>
              </a14:m>
              <a:endParaRPr lang="en-US" sz="1100"/>
            </a:p>
          </xdr:txBody>
        </xdr:sp>
      </mc:Choice>
      <mc:Fallback xmlns="">
        <xdr:sp macro="" textlink="">
          <xdr:nvSpPr>
            <xdr:cNvPr id="6" name="TextBox 5">
              <a:extLst>
                <a:ext uri="{FF2B5EF4-FFF2-40B4-BE49-F238E27FC236}">
                  <a16:creationId xmlns:a16="http://schemas.microsoft.com/office/drawing/2014/main" id="{21A40A08-4429-BD48-A1C6-AC24BC0F4E90}"/>
                </a:ext>
              </a:extLst>
            </xdr:cNvPr>
            <xdr:cNvSpPr txBox="1"/>
          </xdr:nvSpPr>
          <xdr:spPr>
            <a:xfrm>
              <a:off x="1037167" y="14552084"/>
              <a:ext cx="1407693"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𝑉𝑎𝑅 𝑃𝐶𝑃=𝑉𝑎𝑅_</a:t>
              </a:r>
              <a:r>
                <a:rPr lang="en-US" sz="1100" b="0" i="0">
                  <a:latin typeface="Cambria Math" panose="02040503050406030204" pitchFamily="18" charset="0"/>
                  <a:ea typeface="Cambria Math" panose="02040503050406030204" pitchFamily="18" charset="0"/>
                </a:rPr>
                <a:t>𝜋 </a:t>
              </a:r>
              <a:r>
                <a:rPr lang="en-US" sz="1100" b="0" i="0">
                  <a:latin typeface="Cambria Math" panose="02040503050406030204" pitchFamily="18" charset="0"/>
                </a:rPr>
                <a:t>(𝑋)</a:t>
              </a:r>
              <a:endParaRPr lang="en-US" sz="1100"/>
            </a:p>
          </xdr:txBody>
        </xdr:sp>
      </mc:Fallback>
    </mc:AlternateContent>
    <xdr:clientData/>
  </xdr:oneCellAnchor>
  <xdr:oneCellAnchor>
    <xdr:from>
      <xdr:col>1</xdr:col>
      <xdr:colOff>211667</xdr:colOff>
      <xdr:row>79</xdr:row>
      <xdr:rowOff>179917</xdr:rowOff>
    </xdr:from>
    <xdr:ext cx="2164695" cy="264431"/>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2EA325AD-212E-754F-8F8E-B4260F7FD1C1}"/>
                </a:ext>
              </a:extLst>
            </xdr:cNvPr>
            <xdr:cNvSpPr txBox="1"/>
          </xdr:nvSpPr>
          <xdr:spPr>
            <a:xfrm>
              <a:off x="1037167" y="19378084"/>
              <a:ext cx="216469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𝑉𝑎𝑟𝑖𝑎𝑛𝑐𝑒</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ea typeface="Cambria Math" panose="02040503050406030204" pitchFamily="18" charset="0"/>
                      </a:rPr>
                      <m:t>𝑉𝑎𝑟</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𝑋</m:t>
                        </m:r>
                      </m:e>
                    </m:d>
                  </m:oMath>
                </m:oMathPara>
              </a14:m>
              <a:endParaRPr lang="en-US" sz="1100"/>
            </a:p>
          </xdr:txBody>
        </xdr:sp>
      </mc:Choice>
      <mc:Fallback xmlns="">
        <xdr:sp macro="" textlink="">
          <xdr:nvSpPr>
            <xdr:cNvPr id="8" name="TextBox 7">
              <a:extLst>
                <a:ext uri="{FF2B5EF4-FFF2-40B4-BE49-F238E27FC236}">
                  <a16:creationId xmlns:a16="http://schemas.microsoft.com/office/drawing/2014/main" id="{2EA325AD-212E-754F-8F8E-B4260F7FD1C1}"/>
                </a:ext>
              </a:extLst>
            </xdr:cNvPr>
            <xdr:cNvSpPr txBox="1"/>
          </xdr:nvSpPr>
          <xdr:spPr>
            <a:xfrm>
              <a:off x="1037167" y="19378084"/>
              <a:ext cx="216469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𝑉𝑎𝑟𝑖𝑎𝑛𝑐𝑒 𝑃𝐶𝑃=𝐸[𝑋]+</a:t>
              </a:r>
              <a:r>
                <a:rPr lang="en-US" sz="1100" b="0" i="0">
                  <a:latin typeface="Cambria Math" panose="02040503050406030204" pitchFamily="18" charset="0"/>
                  <a:ea typeface="Cambria Math" panose="02040503050406030204" pitchFamily="18" charset="0"/>
                </a:rPr>
                <a:t>𝜋𝑉𝑎𝑟(𝑋)</a:t>
              </a:r>
              <a:endParaRPr lang="en-US" sz="1100"/>
            </a:p>
          </xdr:txBody>
        </xdr:sp>
      </mc:Fallback>
    </mc:AlternateContent>
    <xdr:clientData/>
  </xdr:oneCellAnchor>
  <xdr:oneCellAnchor>
    <xdr:from>
      <xdr:col>1</xdr:col>
      <xdr:colOff>211667</xdr:colOff>
      <xdr:row>86</xdr:row>
      <xdr:rowOff>179917</xdr:rowOff>
    </xdr:from>
    <xdr:ext cx="2024208" cy="264431"/>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8B9375B7-F4E1-4C4E-8D23-9A515D4FED2E}"/>
                </a:ext>
              </a:extLst>
            </xdr:cNvPr>
            <xdr:cNvSpPr txBox="1"/>
          </xdr:nvSpPr>
          <xdr:spPr>
            <a:xfrm>
              <a:off x="1037167" y="23600834"/>
              <a:ext cx="2024208"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𝑆𝑡𝑑</m:t>
                    </m:r>
                    <m:r>
                      <a:rPr lang="en-US" sz="1100" b="0" i="1">
                        <a:latin typeface="Cambria Math" panose="02040503050406030204" pitchFamily="18" charset="0"/>
                      </a:rPr>
                      <m:t> </m:t>
                    </m:r>
                    <m:r>
                      <a:rPr lang="en-US" sz="1100" b="0" i="1">
                        <a:latin typeface="Cambria Math" panose="02040503050406030204" pitchFamily="18" charset="0"/>
                      </a:rPr>
                      <m:t>𝐷𝑒𝑣</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ea typeface="Cambria Math" panose="02040503050406030204" pitchFamily="18" charset="0"/>
                      </a:rPr>
                      <m:t>𝑆𝐷</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𝑋</m:t>
                        </m:r>
                      </m:e>
                    </m:d>
                  </m:oMath>
                </m:oMathPara>
              </a14:m>
              <a:endParaRPr lang="en-US" sz="1100"/>
            </a:p>
          </xdr:txBody>
        </xdr:sp>
      </mc:Choice>
      <mc:Fallback xmlns="">
        <xdr:sp macro="" textlink="">
          <xdr:nvSpPr>
            <xdr:cNvPr id="10" name="TextBox 9">
              <a:extLst>
                <a:ext uri="{FF2B5EF4-FFF2-40B4-BE49-F238E27FC236}">
                  <a16:creationId xmlns:a16="http://schemas.microsoft.com/office/drawing/2014/main" id="{8B9375B7-F4E1-4C4E-8D23-9A515D4FED2E}"/>
                </a:ext>
              </a:extLst>
            </xdr:cNvPr>
            <xdr:cNvSpPr txBox="1"/>
          </xdr:nvSpPr>
          <xdr:spPr>
            <a:xfrm>
              <a:off x="1037167" y="23600834"/>
              <a:ext cx="2024208"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𝑆𝑡𝑑 𝐷𝑒𝑣 𝑃𝐶𝑃=𝐸[𝑋]+</a:t>
              </a:r>
              <a:r>
                <a:rPr lang="en-US" sz="1100" b="0" i="0">
                  <a:latin typeface="Cambria Math" panose="02040503050406030204" pitchFamily="18" charset="0"/>
                  <a:ea typeface="Cambria Math" panose="02040503050406030204" pitchFamily="18" charset="0"/>
                </a:rPr>
                <a:t>𝜋𝑆𝐷(𝑋)</a:t>
              </a:r>
              <a:endParaRPr lang="en-US" sz="1100"/>
            </a:p>
          </xdr:txBody>
        </xdr:sp>
      </mc:Fallback>
    </mc:AlternateContent>
    <xdr:clientData/>
  </xdr:oneCellAnchor>
  <xdr:oneCellAnchor>
    <xdr:from>
      <xdr:col>1</xdr:col>
      <xdr:colOff>211667</xdr:colOff>
      <xdr:row>94</xdr:row>
      <xdr:rowOff>179917</xdr:rowOff>
    </xdr:from>
    <xdr:ext cx="2060308" cy="432106"/>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DC8E44D4-4049-2944-B285-5DAB939C32DC}"/>
                </a:ext>
              </a:extLst>
            </xdr:cNvPr>
            <xdr:cNvSpPr txBox="1"/>
          </xdr:nvSpPr>
          <xdr:spPr>
            <a:xfrm>
              <a:off x="1037167" y="27823584"/>
              <a:ext cx="2060308" cy="4321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 </m:t>
                    </m:r>
                    <m:r>
                      <a:rPr lang="en-US" sz="1100" b="0" i="1">
                        <a:latin typeface="Cambria Math" panose="02040503050406030204" pitchFamily="18" charset="0"/>
                      </a:rPr>
                      <m:t>𝐸𝑥𝑝𝑜𝑛𝑒𝑛𝑡𝑖𝑎𝑙</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f>
                      <m:fPr>
                        <m:ctrlPr>
                          <a:rPr lang="en-US" sz="1100" b="0" i="1">
                            <a:latin typeface="Cambria Math" panose="02040503050406030204" pitchFamily="18" charset="0"/>
                          </a:rPr>
                        </m:ctrlPr>
                      </m:fPr>
                      <m:num>
                        <m:func>
                          <m:funcPr>
                            <m:ctrlPr>
                              <a:rPr lang="en-US" sz="1100" b="0" i="1">
                                <a:latin typeface="Cambria Math" panose="02040503050406030204" pitchFamily="18" charset="0"/>
                              </a:rPr>
                            </m:ctrlPr>
                          </m:funcPr>
                          <m:fName>
                            <m:r>
                              <m:rPr>
                                <m:sty m:val="p"/>
                              </m:rPr>
                              <a:rPr lang="en-US" sz="1100" b="0" i="0">
                                <a:latin typeface="Cambria Math" panose="02040503050406030204" pitchFamily="18" charset="0"/>
                              </a:rPr>
                              <m:t>ln</m:t>
                            </m:r>
                          </m:fName>
                          <m:e>
                            <m:d>
                              <m:dPr>
                                <m:ctrlPr>
                                  <a:rPr lang="en-US" sz="1100" b="0" i="1">
                                    <a:latin typeface="Cambria Math" panose="02040503050406030204" pitchFamily="18" charset="0"/>
                                  </a:rPr>
                                </m:ctrlPr>
                              </m:dPr>
                              <m:e>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sSup>
                                      <m:sSupPr>
                                        <m:ctrlPr>
                                          <a:rPr lang="en-US" sz="1100" b="0" i="1">
                                            <a:latin typeface="Cambria Math" panose="02040503050406030204" pitchFamily="18" charset="0"/>
                                          </a:rPr>
                                        </m:ctrlPr>
                                      </m:sSupPr>
                                      <m:e>
                                        <m:r>
                                          <a:rPr lang="en-US" sz="1100" b="0" i="1">
                                            <a:latin typeface="Cambria Math" panose="02040503050406030204" pitchFamily="18" charset="0"/>
                                          </a:rPr>
                                          <m:t>𝑒</m:t>
                                        </m:r>
                                      </m:e>
                                      <m:sup>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rPr>
                                          <m:t>𝑋</m:t>
                                        </m:r>
                                      </m:sup>
                                    </m:sSup>
                                  </m:e>
                                </m:d>
                              </m:e>
                            </m:d>
                          </m:e>
                        </m:func>
                      </m:num>
                      <m:den>
                        <m:r>
                          <a:rPr lang="en-US" sz="1100" b="0" i="1">
                            <a:latin typeface="Cambria Math" panose="02040503050406030204" pitchFamily="18" charset="0"/>
                            <a:ea typeface="Cambria Math" panose="02040503050406030204" pitchFamily="18" charset="0"/>
                          </a:rPr>
                          <m:t>𝜋</m:t>
                        </m:r>
                      </m:den>
                    </m:f>
                  </m:oMath>
                </m:oMathPara>
              </a14:m>
              <a:endParaRPr lang="en-US" sz="1100"/>
            </a:p>
          </xdr:txBody>
        </xdr:sp>
      </mc:Choice>
      <mc:Fallback xmlns="">
        <xdr:sp macro="" textlink="">
          <xdr:nvSpPr>
            <xdr:cNvPr id="12" name="TextBox 11">
              <a:extLst>
                <a:ext uri="{FF2B5EF4-FFF2-40B4-BE49-F238E27FC236}">
                  <a16:creationId xmlns:a16="http://schemas.microsoft.com/office/drawing/2014/main" id="{DC8E44D4-4049-2944-B285-5DAB939C32DC}"/>
                </a:ext>
              </a:extLst>
            </xdr:cNvPr>
            <xdr:cNvSpPr txBox="1"/>
          </xdr:nvSpPr>
          <xdr:spPr>
            <a:xfrm>
              <a:off x="1037167" y="27823584"/>
              <a:ext cx="2060308" cy="4321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 𝐸𝑥𝑝𝑜𝑛𝑒𝑛𝑡𝑖𝑎𝑙 𝑃𝐶𝑃=ln⁡(𝐸[𝑒^</a:t>
              </a:r>
              <a:r>
                <a:rPr lang="en-US" sz="1100" b="0" i="0">
                  <a:latin typeface="Cambria Math" panose="02040503050406030204" pitchFamily="18" charset="0"/>
                  <a:ea typeface="Cambria Math" panose="02040503050406030204" pitchFamily="18" charset="0"/>
                </a:rPr>
                <a:t>𝜋</a:t>
              </a:r>
              <a:r>
                <a:rPr lang="en-US" sz="1100" b="0" i="0">
                  <a:latin typeface="Cambria Math" panose="02040503050406030204" pitchFamily="18" charset="0"/>
                </a:rPr>
                <a:t>𝑋 ])/</a:t>
              </a:r>
              <a:r>
                <a:rPr lang="en-US" sz="1100" b="0" i="0">
                  <a:latin typeface="Cambria Math" panose="02040503050406030204" pitchFamily="18" charset="0"/>
                  <a:ea typeface="Cambria Math" panose="02040503050406030204" pitchFamily="18" charset="0"/>
                </a:rPr>
                <a:t>𝜋</a:t>
              </a:r>
              <a:endParaRPr lang="en-US" sz="1100"/>
            </a:p>
          </xdr:txBody>
        </xdr:sp>
      </mc:Fallback>
    </mc:AlternateContent>
    <xdr:clientData/>
  </xdr:oneCellAnchor>
  <xdr:oneCellAnchor>
    <xdr:from>
      <xdr:col>1</xdr:col>
      <xdr:colOff>211667</xdr:colOff>
      <xdr:row>113</xdr:row>
      <xdr:rowOff>179917</xdr:rowOff>
    </xdr:from>
    <xdr:ext cx="2459519" cy="26443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F3B15D89-3EF7-A247-8BE8-715BD9EF9D5E}"/>
                </a:ext>
              </a:extLst>
            </xdr:cNvPr>
            <xdr:cNvSpPr txBox="1"/>
          </xdr:nvSpPr>
          <xdr:spPr>
            <a:xfrm>
              <a:off x="1037167" y="32046334"/>
              <a:ext cx="2459519"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𝐷𝑢𝑡𝑐h</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e>
                            </m:d>
                          </m:e>
                          <m:sup>
                            <m:r>
                              <a:rPr lang="en-US" sz="1100" b="0" i="1">
                                <a:latin typeface="Cambria Math" panose="02040503050406030204" pitchFamily="18" charset="0"/>
                              </a:rPr>
                              <m:t>+</m:t>
                            </m:r>
                          </m:sup>
                        </m:sSup>
                      </m:e>
                    </m:d>
                  </m:oMath>
                </m:oMathPara>
              </a14:m>
              <a:endParaRPr lang="en-US" sz="1100"/>
            </a:p>
          </xdr:txBody>
        </xdr:sp>
      </mc:Choice>
      <mc:Fallback xmlns="">
        <xdr:sp macro="" textlink="">
          <xdr:nvSpPr>
            <xdr:cNvPr id="14" name="TextBox 13">
              <a:extLst>
                <a:ext uri="{FF2B5EF4-FFF2-40B4-BE49-F238E27FC236}">
                  <a16:creationId xmlns:a16="http://schemas.microsoft.com/office/drawing/2014/main" id="{F3B15D89-3EF7-A247-8BE8-715BD9EF9D5E}"/>
                </a:ext>
              </a:extLst>
            </xdr:cNvPr>
            <xdr:cNvSpPr txBox="1"/>
          </xdr:nvSpPr>
          <xdr:spPr>
            <a:xfrm>
              <a:off x="1037167" y="32046334"/>
              <a:ext cx="2459519"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𝐷𝑢𝑡𝑐ℎ 𝑃𝐶𝑃=𝐸[𝑋]+</a:t>
              </a:r>
              <a:r>
                <a:rPr lang="en-US" sz="1100" b="0" i="0">
                  <a:latin typeface="Cambria Math" panose="02040503050406030204" pitchFamily="18" charset="0"/>
                  <a:ea typeface="Cambria Math" panose="02040503050406030204" pitchFamily="18" charset="0"/>
                </a:rPr>
                <a:t>𝜋</a:t>
              </a:r>
              <a:r>
                <a:rPr lang="en-US" sz="1100" b="0" i="0">
                  <a:latin typeface="Cambria Math" panose="02040503050406030204" pitchFamily="18" charset="0"/>
                </a:rPr>
                <a:t>𝐸[(𝑋−𝐸[𝑋])^+ ]</a:t>
              </a:r>
              <a:endParaRPr lang="en-US" sz="1100"/>
            </a:p>
          </xdr:txBody>
        </xdr:sp>
      </mc:Fallback>
    </mc:AlternateContent>
    <xdr:clientData/>
  </xdr:oneCellAnchor>
  <xdr:oneCellAnchor>
    <xdr:from>
      <xdr:col>1</xdr:col>
      <xdr:colOff>127000</xdr:colOff>
      <xdr:row>145</xdr:row>
      <xdr:rowOff>84666</xdr:rowOff>
    </xdr:from>
    <xdr:ext cx="2379049" cy="421206"/>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82777226-2452-AE46-83DD-055B397BF571}"/>
                </a:ext>
              </a:extLst>
            </xdr:cNvPr>
            <xdr:cNvSpPr txBox="1"/>
          </xdr:nvSpPr>
          <xdr:spPr>
            <a:xfrm>
              <a:off x="952500" y="29379333"/>
              <a:ext cx="2379049" cy="4212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𝐼𝑚𝑝𝑙𝑖𝑒𝑑</m:t>
                    </m:r>
                    <m:r>
                      <a:rPr lang="en-US" sz="1100" b="0" i="1">
                        <a:latin typeface="Cambria Math" panose="02040503050406030204" pitchFamily="18" charset="0"/>
                      </a:rPr>
                      <m:t> </m:t>
                    </m:r>
                    <m:r>
                      <a:rPr lang="en-US" sz="1100" b="0" i="1">
                        <a:latin typeface="Cambria Math" panose="02040503050406030204" pitchFamily="18" charset="0"/>
                      </a:rPr>
                      <m:t>𝐿𝑜𝑠𝑠</m:t>
                    </m:r>
                    <m:r>
                      <a:rPr lang="en-US" sz="1100" b="0" i="1">
                        <a:latin typeface="Cambria Math" panose="02040503050406030204" pitchFamily="18" charset="0"/>
                      </a:rPr>
                      <m:t> </m:t>
                    </m:r>
                    <m:r>
                      <a:rPr lang="en-US" sz="1100" b="0" i="1">
                        <a:latin typeface="Cambria Math" panose="02040503050406030204" pitchFamily="18" charset="0"/>
                      </a:rPr>
                      <m:t>𝑅𝑎𝑡𝑖𝑜</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num>
                      <m:den>
                        <m:r>
                          <a:rPr lang="en-US" sz="1100" b="0" i="1">
                            <a:latin typeface="Cambria Math" panose="02040503050406030204" pitchFamily="18" charset="0"/>
                          </a:rPr>
                          <m:t>𝑃𝑟𝑒𝑚𝑖𝑢𝑚</m:t>
                        </m:r>
                        <m:r>
                          <a:rPr lang="en-US" sz="1100" b="0" i="1">
                            <a:latin typeface="Cambria Math" panose="02040503050406030204" pitchFamily="18" charset="0"/>
                          </a:rPr>
                          <m:t> </m:t>
                        </m:r>
                        <m:r>
                          <a:rPr lang="en-US" sz="1100" b="0" i="1">
                            <a:latin typeface="Cambria Math" panose="02040503050406030204" pitchFamily="18" charset="0"/>
                          </a:rPr>
                          <m:t>𝑃𝐶𝑃</m:t>
                        </m:r>
                      </m:den>
                    </m:f>
                  </m:oMath>
                </m:oMathPara>
              </a14:m>
              <a:endParaRPr lang="en-US" sz="1100"/>
            </a:p>
          </xdr:txBody>
        </xdr:sp>
      </mc:Choice>
      <mc:Fallback xmlns="">
        <xdr:sp macro="" textlink="">
          <xdr:nvSpPr>
            <xdr:cNvPr id="18" name="TextBox 17">
              <a:extLst>
                <a:ext uri="{FF2B5EF4-FFF2-40B4-BE49-F238E27FC236}">
                  <a16:creationId xmlns:a16="http://schemas.microsoft.com/office/drawing/2014/main" id="{82777226-2452-AE46-83DD-055B397BF571}"/>
                </a:ext>
              </a:extLst>
            </xdr:cNvPr>
            <xdr:cNvSpPr txBox="1"/>
          </xdr:nvSpPr>
          <xdr:spPr>
            <a:xfrm>
              <a:off x="952500" y="29379333"/>
              <a:ext cx="2379049" cy="4212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𝐼𝑚𝑝𝑙𝑖𝑒𝑑 𝐿𝑜𝑠𝑠 𝑅𝑎𝑡𝑖𝑜=𝐸[𝑋]/(𝑃𝑟𝑒𝑚𝑖𝑢𝑚 𝑃𝐶𝑃)</a:t>
              </a:r>
              <a:endParaRPr lang="en-US" sz="1100"/>
            </a:p>
          </xdr:txBody>
        </xdr:sp>
      </mc:Fallback>
    </mc:AlternateContent>
    <xdr:clientData/>
  </xdr:oneCellAnchor>
  <xdr:oneCellAnchor>
    <xdr:from>
      <xdr:col>1</xdr:col>
      <xdr:colOff>190500</xdr:colOff>
      <xdr:row>48</xdr:row>
      <xdr:rowOff>169334</xdr:rowOff>
    </xdr:from>
    <xdr:ext cx="1616533" cy="502189"/>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3DC865FB-C1C2-0645-95FA-9174FB001BCD}"/>
                </a:ext>
              </a:extLst>
            </xdr:cNvPr>
            <xdr:cNvSpPr txBox="1"/>
          </xdr:nvSpPr>
          <xdr:spPr>
            <a:xfrm>
              <a:off x="1016000" y="9916584"/>
              <a:ext cx="1616533"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nary>
                      <m:naryPr>
                        <m:chr m:val="∑"/>
                        <m:subHide m:val="on"/>
                        <m:supHide m:val="on"/>
                        <m:ctrlPr>
                          <a:rPr lang="en-US" sz="1100" i="1">
                            <a:solidFill>
                              <a:schemeClr val="tx1"/>
                            </a:solidFill>
                            <a:effectLst/>
                            <a:latin typeface="Cambria Math" panose="02040503050406030204" pitchFamily="18" charset="0"/>
                            <a:ea typeface="+mn-ea"/>
                            <a:cs typeface="+mn-cs"/>
                          </a:rPr>
                        </m:ctrlPr>
                      </m:naryPr>
                      <m:sub/>
                      <m:sup/>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𝑋</m:t>
                            </m:r>
                          </m:e>
                          <m:sub>
                            <m:r>
                              <a:rPr lang="en-US" sz="1100" i="1">
                                <a:solidFill>
                                  <a:schemeClr val="tx1"/>
                                </a:solidFill>
                                <a:effectLst/>
                                <a:latin typeface="Cambria Math" panose="02040503050406030204" pitchFamily="18" charset="0"/>
                                <a:ea typeface="+mn-ea"/>
                                <a:cs typeface="+mn-cs"/>
                              </a:rPr>
                              <m:t>𝑗</m:t>
                            </m:r>
                          </m:sub>
                        </m:sSub>
                        <m:r>
                          <a:rPr lang="en-US" sz="1100" i="1">
                            <a:solidFill>
                              <a:schemeClr val="tx1"/>
                            </a:solidFill>
                            <a:effectLst/>
                            <a:latin typeface="Cambria Math" panose="02040503050406030204" pitchFamily="18" charset="0"/>
                            <a:ea typeface="+mn-ea"/>
                            <a:cs typeface="+mn-cs"/>
                          </a:rPr>
                          <m:t>𝑃</m:t>
                        </m:r>
                        <m:d>
                          <m:dPr>
                            <m:ctrlPr>
                              <a:rPr lang="en-US" sz="1100" i="1">
                                <a:solidFill>
                                  <a:schemeClr val="tx1"/>
                                </a:solidFill>
                                <a:effectLst/>
                                <a:latin typeface="Cambria Math" panose="02040503050406030204" pitchFamily="18" charset="0"/>
                                <a:ea typeface="+mn-ea"/>
                                <a:cs typeface="+mn-cs"/>
                              </a:rPr>
                            </m:ctrlPr>
                          </m:dPr>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𝑋</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𝑋</m:t>
                                </m:r>
                              </m:e>
                              <m:sub>
                                <m:r>
                                  <a:rPr lang="en-US" sz="1100" i="1">
                                    <a:solidFill>
                                      <a:schemeClr val="tx1"/>
                                    </a:solidFill>
                                    <a:effectLst/>
                                    <a:latin typeface="Cambria Math" panose="02040503050406030204" pitchFamily="18" charset="0"/>
                                    <a:ea typeface="+mn-ea"/>
                                    <a:cs typeface="+mn-cs"/>
                                  </a:rPr>
                                  <m:t>𝑗</m:t>
                                </m:r>
                              </m:sub>
                            </m:sSub>
                          </m:e>
                        </m:d>
                      </m:e>
                    </m:nary>
                    <m:r>
                      <m:rPr>
                        <m:nor/>
                      </m:rPr>
                      <a:rPr lang="en-US">
                        <a:effectLst/>
                      </a:rPr>
                      <m:t> </m:t>
                    </m:r>
                  </m:oMath>
                </m:oMathPara>
              </a14:m>
              <a:endParaRPr lang="en-US" sz="1100"/>
            </a:p>
          </xdr:txBody>
        </xdr:sp>
      </mc:Choice>
      <mc:Fallback xmlns="">
        <xdr:sp macro="" textlink="">
          <xdr:nvSpPr>
            <xdr:cNvPr id="20" name="TextBox 19">
              <a:extLst>
                <a:ext uri="{FF2B5EF4-FFF2-40B4-BE49-F238E27FC236}">
                  <a16:creationId xmlns:a16="http://schemas.microsoft.com/office/drawing/2014/main" id="{3DC865FB-C1C2-0645-95FA-9174FB001BCD}"/>
                </a:ext>
              </a:extLst>
            </xdr:cNvPr>
            <xdr:cNvSpPr txBox="1"/>
          </xdr:nvSpPr>
          <xdr:spPr>
            <a:xfrm>
              <a:off x="1016000" y="9916584"/>
              <a:ext cx="1616533" cy="502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𝐸[𝑋]=</a:t>
              </a:r>
              <a:r>
                <a:rPr lang="en-US" sz="1100" i="0">
                  <a:solidFill>
                    <a:schemeClr val="tx1"/>
                  </a:solidFill>
                  <a:effectLst/>
                  <a:latin typeface="+mn-lt"/>
                  <a:ea typeface="+mn-ea"/>
                  <a:cs typeface="+mn-cs"/>
                </a:rPr>
                <a:t>∑▒〖𝑋_𝑗 𝑃(〖𝑋=𝑋〗_𝑗 ) 〗 </a:t>
              </a:r>
              <a:r>
                <a:rPr lang="en-US" sz="1100" i="0">
                  <a:solidFill>
                    <a:schemeClr val="tx1"/>
                  </a:solidFill>
                  <a:effectLst/>
                  <a:latin typeface="Cambria Math" panose="02040503050406030204" pitchFamily="18" charset="0"/>
                  <a:ea typeface="+mn-ea"/>
                  <a:cs typeface="+mn-cs"/>
                </a:rPr>
                <a:t>"</a:t>
              </a:r>
              <a:r>
                <a:rPr lang="en-US" i="0">
                  <a:effectLst/>
                  <a:latin typeface="Cambria Math" panose="02040503050406030204" pitchFamily="18" charset="0"/>
                </a:rPr>
                <a:t> </a:t>
              </a:r>
              <a:r>
                <a:rPr lang="en-US" i="0">
                  <a:effectLst/>
                </a:rPr>
                <a:t>"</a:t>
              </a:r>
              <a:endParaRPr lang="en-US" sz="1100"/>
            </a:p>
          </xdr:txBody>
        </xdr:sp>
      </mc:Fallback>
    </mc:AlternateContent>
    <xdr:clientData/>
  </xdr:oneCellAnchor>
  <xdr:oneCellAnchor>
    <xdr:from>
      <xdr:col>1</xdr:col>
      <xdr:colOff>201084</xdr:colOff>
      <xdr:row>52</xdr:row>
      <xdr:rowOff>21167</xdr:rowOff>
    </xdr:from>
    <xdr:ext cx="1680717" cy="267637"/>
    <mc:AlternateContent xmlns:mc="http://schemas.openxmlformats.org/markup-compatibility/2006" xmlns:a14="http://schemas.microsoft.com/office/drawing/2010/main">
      <mc:Choice Requires="a14">
        <xdr:sp macro="" textlink="">
          <xdr:nvSpPr>
            <xdr:cNvPr id="21" name="TextBox 20">
              <a:extLst>
                <a:ext uri="{FF2B5EF4-FFF2-40B4-BE49-F238E27FC236}">
                  <a16:creationId xmlns:a16="http://schemas.microsoft.com/office/drawing/2014/main" id="{0B050AA3-DDD5-F54C-A18D-EFF870ECBA96}"/>
                </a:ext>
              </a:extLst>
            </xdr:cNvPr>
            <xdr:cNvSpPr txBox="1"/>
          </xdr:nvSpPr>
          <xdr:spPr>
            <a:xfrm>
              <a:off x="1026584" y="6551084"/>
              <a:ext cx="1680717" cy="2676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𝑉𝑎𝑟</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e>
                            </m:d>
                          </m:e>
                          <m:sup>
                            <m:r>
                              <a:rPr lang="en-US" sz="1100" b="0" i="1">
                                <a:latin typeface="Cambria Math" panose="02040503050406030204" pitchFamily="18" charset="0"/>
                              </a:rPr>
                              <m:t>2</m:t>
                            </m:r>
                          </m:sup>
                        </m:sSup>
                      </m:e>
                    </m:d>
                  </m:oMath>
                </m:oMathPara>
              </a14:m>
              <a:endParaRPr lang="en-US" sz="1100"/>
            </a:p>
          </xdr:txBody>
        </xdr:sp>
      </mc:Choice>
      <mc:Fallback xmlns="">
        <xdr:sp macro="" textlink="">
          <xdr:nvSpPr>
            <xdr:cNvPr id="21" name="TextBox 20">
              <a:extLst>
                <a:ext uri="{FF2B5EF4-FFF2-40B4-BE49-F238E27FC236}">
                  <a16:creationId xmlns:a16="http://schemas.microsoft.com/office/drawing/2014/main" id="{0B050AA3-DDD5-F54C-A18D-EFF870ECBA96}"/>
                </a:ext>
              </a:extLst>
            </xdr:cNvPr>
            <xdr:cNvSpPr txBox="1"/>
          </xdr:nvSpPr>
          <xdr:spPr>
            <a:xfrm>
              <a:off x="1026584" y="6551084"/>
              <a:ext cx="1680717" cy="2676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ea typeface="Cambria Math" panose="02040503050406030204" pitchFamily="18" charset="0"/>
                </a:rPr>
                <a:t>𝑉𝑎𝑟(𝑋)</a:t>
              </a:r>
              <a:r>
                <a:rPr lang="en-US" sz="1100" b="0" i="0">
                  <a:latin typeface="Cambria Math" panose="02040503050406030204" pitchFamily="18" charset="0"/>
                </a:rPr>
                <a:t>=𝐸[(𝑋−𝐸[𝑋])^2 ]</a:t>
              </a:r>
              <a:endParaRPr lang="en-US" sz="1100"/>
            </a:p>
          </xdr:txBody>
        </xdr:sp>
      </mc:Fallback>
    </mc:AlternateContent>
    <xdr:clientData/>
  </xdr:oneCellAnchor>
  <xdr:oneCellAnchor>
    <xdr:from>
      <xdr:col>1</xdr:col>
      <xdr:colOff>232833</xdr:colOff>
      <xdr:row>32</xdr:row>
      <xdr:rowOff>31750</xdr:rowOff>
    </xdr:from>
    <xdr:ext cx="2156681" cy="632737"/>
    <mc:AlternateContent xmlns:mc="http://schemas.openxmlformats.org/markup-compatibility/2006" xmlns:a14="http://schemas.microsoft.com/office/drawing/2010/main">
      <mc:Choice Requires="a14">
        <xdr:sp macro="" textlink="">
          <xdr:nvSpPr>
            <xdr:cNvPr id="22" name="TextBox 21">
              <a:extLst>
                <a:ext uri="{FF2B5EF4-FFF2-40B4-BE49-F238E27FC236}">
                  <a16:creationId xmlns:a16="http://schemas.microsoft.com/office/drawing/2014/main" id="{BE8C9F6B-46D4-C34B-B272-BF5B3268EAAB}"/>
                </a:ext>
              </a:extLst>
            </xdr:cNvPr>
            <xdr:cNvSpPr txBox="1"/>
          </xdr:nvSpPr>
          <xdr:spPr>
            <a:xfrm>
              <a:off x="1058333" y="6561667"/>
              <a:ext cx="2156681" cy="6327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Sup>
                      <m:sSubSupPr>
                        <m:ctrlPr>
                          <a:rPr lang="en-US" sz="1100" b="0" i="1">
                            <a:latin typeface="Cambria Math" panose="02040503050406030204" pitchFamily="18" charset="0"/>
                          </a:rPr>
                        </m:ctrlPr>
                      </m:sSubSupPr>
                      <m:e>
                        <m:r>
                          <a:rPr lang="en-US" sz="1100" b="0" i="1">
                            <a:latin typeface="Cambria Math" panose="02040503050406030204" pitchFamily="18" charset="0"/>
                          </a:rPr>
                          <m:t>𝐿</m:t>
                        </m:r>
                      </m:e>
                      <m:sub>
                        <m:r>
                          <a:rPr lang="en-US" sz="1100" b="0" i="1">
                            <a:latin typeface="Cambria Math" panose="02040503050406030204" pitchFamily="18" charset="0"/>
                          </a:rPr>
                          <m:t>𝑙</m:t>
                        </m:r>
                      </m:sub>
                      <m:sup>
                        <m:r>
                          <a:rPr lang="en-US" sz="1100" b="0" i="1">
                            <a:latin typeface="Cambria Math" panose="02040503050406030204" pitchFamily="18" charset="0"/>
                          </a:rPr>
                          <m:t>𝑑</m:t>
                        </m:r>
                        <m:r>
                          <a:rPr lang="en-US" sz="1100" b="0" i="1">
                            <a:latin typeface="Cambria Math" panose="02040503050406030204" pitchFamily="18" charset="0"/>
                          </a:rPr>
                          <m:t>+</m:t>
                        </m:r>
                        <m:r>
                          <a:rPr lang="en-US" sz="1100" b="0" i="1">
                            <a:latin typeface="Cambria Math" panose="02040503050406030204" pitchFamily="18" charset="0"/>
                          </a:rPr>
                          <m:t>𝑙</m:t>
                        </m:r>
                      </m:sup>
                    </m:sSubSup>
                    <m:d>
                      <m:dPr>
                        <m:ctrlPr>
                          <a:rPr lang="en-US" sz="1100" b="0" i="1">
                            <a:latin typeface="Cambria Math" panose="02040503050406030204" pitchFamily="18" charset="0"/>
                          </a:rPr>
                        </m:ctrlPr>
                      </m:dPr>
                      <m:e>
                        <m:r>
                          <a:rPr lang="en-US" sz="1100" b="0" i="1">
                            <a:latin typeface="Cambria Math" panose="02040503050406030204" pitchFamily="18" charset="0"/>
                          </a:rPr>
                          <m:t>𝑥</m:t>
                        </m:r>
                      </m:e>
                    </m:d>
                    <m:r>
                      <a:rPr lang="en-US" sz="1100" b="0" i="1">
                        <a:latin typeface="Cambria Math" panose="02040503050406030204" pitchFamily="18" charset="0"/>
                      </a:rPr>
                      <m:t>=</m:t>
                    </m:r>
                    <m:d>
                      <m:dPr>
                        <m:begChr m:val="{"/>
                        <m:endChr m:val=""/>
                        <m:ctrlPr>
                          <a:rPr lang="en-US" sz="1100" b="0" i="1">
                            <a:latin typeface="Cambria Math" panose="02040503050406030204" pitchFamily="18" charset="0"/>
                          </a:rPr>
                        </m:ctrlPr>
                      </m:dPr>
                      <m:e>
                        <m:m>
                          <m:mPr>
                            <m:mcs>
                              <m:mc>
                                <m:mcPr>
                                  <m:count m:val="2"/>
                                  <m:mcJc m:val="center"/>
                                </m:mcPr>
                              </m:mc>
                            </m:mcs>
                            <m:ctrlPr>
                              <a:rPr lang="en-US" sz="1100" b="0" i="1">
                                <a:latin typeface="Cambria Math" panose="02040503050406030204" pitchFamily="18" charset="0"/>
                              </a:rPr>
                            </m:ctrlPr>
                          </m:mPr>
                          <m:mr>
                            <m:e>
                              <m:r>
                                <m:rPr>
                                  <m:brk m:alnAt="7"/>
                                </m:rPr>
                                <a:rPr lang="en-US" sz="1100" b="0" i="1">
                                  <a:latin typeface="Cambria Math" panose="02040503050406030204" pitchFamily="18" charset="0"/>
                                </a:rPr>
                                <m:t>0</m:t>
                              </m:r>
                            </m:e>
                            <m:e>
                              <m:r>
                                <a:rPr lang="en-US" sz="1100" b="0" i="1">
                                  <a:latin typeface="Cambria Math" panose="02040503050406030204" pitchFamily="18" charset="0"/>
                                </a:rPr>
                                <m:t>𝑥</m:t>
                              </m:r>
                              <m:r>
                                <a:rPr lang="en-US" sz="1100" b="0" i="1">
                                  <a:latin typeface="Cambria Math" panose="02040503050406030204" pitchFamily="18" charset="0"/>
                                </a:rPr>
                                <m:t>≤</m:t>
                              </m:r>
                              <m:r>
                                <a:rPr lang="en-US" sz="1100" b="0" i="1">
                                  <a:latin typeface="Cambria Math" panose="02040503050406030204" pitchFamily="18" charset="0"/>
                                </a:rPr>
                                <m:t>𝑑</m:t>
                              </m:r>
                            </m:e>
                          </m:mr>
                          <m:mr>
                            <m:e>
                              <m:r>
                                <a:rPr lang="en-US" sz="1100" b="0" i="1">
                                  <a:latin typeface="Cambria Math" panose="02040503050406030204" pitchFamily="18" charset="0"/>
                                </a:rPr>
                                <m:t>𝑥</m:t>
                              </m:r>
                              <m:r>
                                <a:rPr lang="en-US" sz="1100" b="0" i="1">
                                  <a:latin typeface="Cambria Math" panose="02040503050406030204" pitchFamily="18" charset="0"/>
                                </a:rPr>
                                <m:t>−</m:t>
                              </m:r>
                              <m:r>
                                <a:rPr lang="en-US" sz="1100" b="0" i="1">
                                  <a:latin typeface="Cambria Math" panose="02040503050406030204" pitchFamily="18" charset="0"/>
                                </a:rPr>
                                <m:t>𝑑</m:t>
                              </m:r>
                            </m:e>
                            <m:e>
                              <m:r>
                                <a:rPr lang="en-US" sz="1100" b="0" i="1">
                                  <a:latin typeface="Cambria Math" panose="02040503050406030204" pitchFamily="18" charset="0"/>
                                </a:rPr>
                                <m:t>𝑑</m:t>
                              </m:r>
                              <m:r>
                                <a:rPr lang="en-US" sz="1100" b="0" i="1">
                                  <a:latin typeface="Cambria Math" panose="02040503050406030204" pitchFamily="18" charset="0"/>
                                </a:rPr>
                                <m:t>&lt;</m:t>
                              </m:r>
                              <m:r>
                                <a:rPr lang="en-US" sz="1100" b="0" i="1">
                                  <a:latin typeface="Cambria Math" panose="02040503050406030204" pitchFamily="18" charset="0"/>
                                </a:rPr>
                                <m:t>𝑥</m:t>
                              </m:r>
                              <m:r>
                                <a:rPr lang="en-US" sz="1100" b="0" i="1">
                                  <a:latin typeface="Cambria Math" panose="02040503050406030204" pitchFamily="18" charset="0"/>
                                </a:rPr>
                                <m:t>≤</m:t>
                              </m:r>
                              <m:r>
                                <a:rPr lang="en-US" sz="1100" b="0" i="1">
                                  <a:latin typeface="Cambria Math" panose="02040503050406030204" pitchFamily="18" charset="0"/>
                                </a:rPr>
                                <m:t>𝑑</m:t>
                              </m:r>
                              <m:r>
                                <a:rPr lang="en-US" sz="1100" b="0" i="1">
                                  <a:latin typeface="Cambria Math" panose="02040503050406030204" pitchFamily="18" charset="0"/>
                                </a:rPr>
                                <m:t>+</m:t>
                              </m:r>
                              <m:r>
                                <a:rPr lang="en-US" sz="1100" b="0" i="1">
                                  <a:latin typeface="Cambria Math" panose="02040503050406030204" pitchFamily="18" charset="0"/>
                                </a:rPr>
                                <m:t>𝑙</m:t>
                              </m:r>
                            </m:e>
                          </m:mr>
                          <m:mr>
                            <m:e>
                              <m:r>
                                <a:rPr lang="en-US" sz="1100" b="0" i="1">
                                  <a:latin typeface="Cambria Math" panose="02040503050406030204" pitchFamily="18" charset="0"/>
                                </a:rPr>
                                <m:t>𝑙</m:t>
                              </m:r>
                            </m:e>
                            <m:e>
                              <m:r>
                                <a:rPr lang="en-US" sz="1100" b="0" i="1">
                                  <a:latin typeface="Cambria Math" panose="02040503050406030204" pitchFamily="18" charset="0"/>
                                </a:rPr>
                                <m:t>𝑑</m:t>
                              </m:r>
                              <m:r>
                                <a:rPr lang="en-US" sz="1100" b="0" i="1">
                                  <a:latin typeface="Cambria Math" panose="02040503050406030204" pitchFamily="18" charset="0"/>
                                </a:rPr>
                                <m:t>+</m:t>
                              </m:r>
                              <m:r>
                                <a:rPr lang="en-US" sz="1100" b="0" i="1">
                                  <a:latin typeface="Cambria Math" panose="02040503050406030204" pitchFamily="18" charset="0"/>
                                </a:rPr>
                                <m:t>𝑙</m:t>
                              </m:r>
                              <m:r>
                                <a:rPr lang="en-US" sz="1100" b="0" i="1">
                                  <a:latin typeface="Cambria Math" panose="02040503050406030204" pitchFamily="18" charset="0"/>
                                </a:rPr>
                                <m:t>&lt;</m:t>
                              </m:r>
                              <m:r>
                                <a:rPr lang="en-US" sz="1100" b="0" i="1">
                                  <a:latin typeface="Cambria Math" panose="02040503050406030204" pitchFamily="18" charset="0"/>
                                </a:rPr>
                                <m:t>𝑥</m:t>
                              </m:r>
                            </m:e>
                          </m:mr>
                        </m:m>
                      </m:e>
                    </m:d>
                  </m:oMath>
                </m:oMathPara>
              </a14:m>
              <a:endParaRPr lang="en-US" sz="1100"/>
            </a:p>
          </xdr:txBody>
        </xdr:sp>
      </mc:Choice>
      <mc:Fallback xmlns="">
        <xdr:sp macro="" textlink="">
          <xdr:nvSpPr>
            <xdr:cNvPr id="22" name="TextBox 21">
              <a:extLst>
                <a:ext uri="{FF2B5EF4-FFF2-40B4-BE49-F238E27FC236}">
                  <a16:creationId xmlns:a16="http://schemas.microsoft.com/office/drawing/2014/main" id="{BE8C9F6B-46D4-C34B-B272-BF5B3268EAAB}"/>
                </a:ext>
              </a:extLst>
            </xdr:cNvPr>
            <xdr:cNvSpPr txBox="1"/>
          </xdr:nvSpPr>
          <xdr:spPr>
            <a:xfrm>
              <a:off x="1058333" y="6561667"/>
              <a:ext cx="2156681" cy="6327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𝐿_𝑙^(𝑑+𝑙) (𝑥)={■8(0&amp;𝑥≤𝑑@𝑥−𝑑&amp;𝑑&lt;𝑥≤𝑑+𝑙@𝑙&amp;𝑑+𝑙&lt;𝑥)┤</a:t>
              </a:r>
              <a:endParaRPr lang="en-US" sz="1100"/>
            </a:p>
          </xdr:txBody>
        </xdr:sp>
      </mc:Fallback>
    </mc:AlternateContent>
    <xdr:clientData/>
  </xdr:oneCellAnchor>
  <xdr:oneCellAnchor>
    <xdr:from>
      <xdr:col>1</xdr:col>
      <xdr:colOff>423333</xdr:colOff>
      <xdr:row>177</xdr:row>
      <xdr:rowOff>1</xdr:rowOff>
    </xdr:from>
    <xdr:ext cx="1642053" cy="456472"/>
    <mc:AlternateContent xmlns:mc="http://schemas.openxmlformats.org/markup-compatibility/2006" xmlns:a14="http://schemas.microsoft.com/office/drawing/2010/main">
      <mc:Choice Requires="a14">
        <xdr:sp macro="" textlink="">
          <xdr:nvSpPr>
            <xdr:cNvPr id="24" name="TextBox 23">
              <a:extLst>
                <a:ext uri="{FF2B5EF4-FFF2-40B4-BE49-F238E27FC236}">
                  <a16:creationId xmlns:a16="http://schemas.microsoft.com/office/drawing/2014/main" id="{44B7D807-2779-E04D-AE80-5AD83125A1F1}"/>
                </a:ext>
              </a:extLst>
            </xdr:cNvPr>
            <xdr:cNvSpPr txBox="1"/>
          </xdr:nvSpPr>
          <xdr:spPr>
            <a:xfrm>
              <a:off x="1248833" y="36015084"/>
              <a:ext cx="1642053" cy="4564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 </m:t>
                    </m:r>
                    <m:r>
                      <a:rPr lang="en-US" sz="1100" b="0" i="1">
                        <a:latin typeface="Cambria Math" panose="02040503050406030204" pitchFamily="18" charset="0"/>
                      </a:rPr>
                      <m:t>𝐸𝑠𝑠𝑐h𝑒𝑟</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sSup>
                              <m:sSupPr>
                                <m:ctrlPr>
                                  <a:rPr lang="en-US" sz="1100" b="0" i="1">
                                    <a:latin typeface="Cambria Math" panose="02040503050406030204" pitchFamily="18" charset="0"/>
                                  </a:rPr>
                                </m:ctrlPr>
                              </m:sSupPr>
                              <m:e>
                                <m:r>
                                  <a:rPr lang="en-US" sz="1100" b="0" i="1">
                                    <a:latin typeface="Cambria Math" panose="02040503050406030204" pitchFamily="18" charset="0"/>
                                  </a:rPr>
                                  <m:t>𝑋𝑒</m:t>
                                </m:r>
                              </m:e>
                              <m:sup>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rPr>
                                  <m:t>𝑋</m:t>
                                </m:r>
                              </m:sup>
                            </m:sSup>
                          </m:e>
                        </m:d>
                      </m:num>
                      <m:den>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sSup>
                              <m:sSupPr>
                                <m:ctrlPr>
                                  <a:rPr lang="en-US" sz="1100" b="0" i="1">
                                    <a:latin typeface="Cambria Math" panose="02040503050406030204" pitchFamily="18" charset="0"/>
                                  </a:rPr>
                                </m:ctrlPr>
                              </m:sSupPr>
                              <m:e>
                                <m:r>
                                  <a:rPr lang="en-US" sz="1100" b="0" i="1">
                                    <a:latin typeface="Cambria Math" panose="02040503050406030204" pitchFamily="18" charset="0"/>
                                  </a:rPr>
                                  <m:t>𝑒</m:t>
                                </m:r>
                              </m:e>
                              <m:sup>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rPr>
                                  <m:t>𝑋</m:t>
                                </m:r>
                              </m:sup>
                            </m:sSup>
                          </m:e>
                        </m:d>
                      </m:den>
                    </m:f>
                  </m:oMath>
                </m:oMathPara>
              </a14:m>
              <a:endParaRPr lang="en-US" sz="1100"/>
            </a:p>
          </xdr:txBody>
        </xdr:sp>
      </mc:Choice>
      <mc:Fallback xmlns="">
        <xdr:sp macro="" textlink="">
          <xdr:nvSpPr>
            <xdr:cNvPr id="24" name="TextBox 23">
              <a:extLst>
                <a:ext uri="{FF2B5EF4-FFF2-40B4-BE49-F238E27FC236}">
                  <a16:creationId xmlns:a16="http://schemas.microsoft.com/office/drawing/2014/main" id="{44B7D807-2779-E04D-AE80-5AD83125A1F1}"/>
                </a:ext>
              </a:extLst>
            </xdr:cNvPr>
            <xdr:cNvSpPr txBox="1"/>
          </xdr:nvSpPr>
          <xdr:spPr>
            <a:xfrm>
              <a:off x="1248833" y="36015084"/>
              <a:ext cx="1642053" cy="4564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 𝐸𝑠𝑠𝑐ℎ𝑒𝑟 𝑃𝐶𝑃=𝐸[〖𝑋𝑒〗^</a:t>
              </a:r>
              <a:r>
                <a:rPr lang="en-US" sz="1100" b="0" i="0">
                  <a:latin typeface="Cambria Math" panose="02040503050406030204" pitchFamily="18" charset="0"/>
                  <a:ea typeface="Cambria Math" panose="02040503050406030204" pitchFamily="18" charset="0"/>
                </a:rPr>
                <a:t>𝜋</a:t>
              </a:r>
              <a:r>
                <a:rPr lang="en-US" sz="1100" b="0" i="0">
                  <a:latin typeface="Cambria Math" panose="02040503050406030204" pitchFamily="18" charset="0"/>
                </a:rPr>
                <a:t>𝑋 ]/𝐸[𝑒^</a:t>
              </a:r>
              <a:r>
                <a:rPr lang="en-US" sz="1100" b="0" i="0">
                  <a:latin typeface="Cambria Math" panose="02040503050406030204" pitchFamily="18" charset="0"/>
                  <a:ea typeface="Cambria Math" panose="02040503050406030204" pitchFamily="18" charset="0"/>
                </a:rPr>
                <a:t>𝜋</a:t>
              </a:r>
              <a:r>
                <a:rPr lang="en-US" sz="1100" b="0" i="0">
                  <a:latin typeface="Cambria Math" panose="02040503050406030204" pitchFamily="18" charset="0"/>
                </a:rPr>
                <a:t>𝑋 ]</a:t>
              </a:r>
              <a:r>
                <a:rPr lang="en-US" sz="1100" b="0" i="0">
                  <a:latin typeface="Cambria Math" panose="02040503050406030204" pitchFamily="18" charset="0"/>
                  <a:ea typeface="Cambria Math" panose="02040503050406030204" pitchFamily="18" charset="0"/>
                </a:rPr>
                <a:t> </a:t>
              </a:r>
              <a:endParaRPr lang="en-US" sz="1100"/>
            </a:p>
          </xdr:txBody>
        </xdr:sp>
      </mc:Fallback>
    </mc:AlternateContent>
    <xdr:clientData/>
  </xdr:oneCellAnchor>
  <xdr:oneCellAnchor>
    <xdr:from>
      <xdr:col>1</xdr:col>
      <xdr:colOff>423334</xdr:colOff>
      <xdr:row>173</xdr:row>
      <xdr:rowOff>127000</xdr:rowOff>
    </xdr:from>
    <xdr:ext cx="3312573" cy="569900"/>
    <mc:AlternateContent xmlns:mc="http://schemas.openxmlformats.org/markup-compatibility/2006" xmlns:a14="http://schemas.microsoft.com/office/drawing/2010/main">
      <mc:Choice Requires="a14">
        <xdr:sp macro="" textlink="">
          <xdr:nvSpPr>
            <xdr:cNvPr id="25" name="TextBox 24">
              <a:extLst>
                <a:ext uri="{FF2B5EF4-FFF2-40B4-BE49-F238E27FC236}">
                  <a16:creationId xmlns:a16="http://schemas.microsoft.com/office/drawing/2014/main" id="{660BFAF7-D531-9240-86BE-AD80726DF1DD}"/>
                </a:ext>
              </a:extLst>
            </xdr:cNvPr>
            <xdr:cNvSpPr txBox="1"/>
          </xdr:nvSpPr>
          <xdr:spPr>
            <a:xfrm>
              <a:off x="1248834" y="35136667"/>
              <a:ext cx="3312573" cy="5699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lgn="l"/>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𝑆𝑒𝑚𝑖𝑣𝑎𝑟𝑖𝑎𝑛𝑐𝑒</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ea typeface="Cambria Math" panose="02040503050406030204" pitchFamily="18" charset="0"/>
                      </a:rPr>
                      <m:t>𝑉𝑎</m:t>
                    </m:r>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𝑟</m:t>
                        </m:r>
                      </m:e>
                      <m:sup>
                        <m:r>
                          <a:rPr lang="en-US" sz="1100" b="0" i="1">
                            <a:latin typeface="Cambria Math" panose="02040503050406030204" pitchFamily="18" charset="0"/>
                            <a:ea typeface="Cambria Math" panose="02040503050406030204" pitchFamily="18" charset="0"/>
                          </a:rPr>
                          <m:t>+</m:t>
                        </m:r>
                      </m:sup>
                    </m:sSup>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𝑋</m:t>
                        </m:r>
                      </m:e>
                    </m:d>
                  </m:oMath>
                </m:oMathPara>
              </a14:m>
              <a:endParaRPr lang="en-US" sz="1100" b="0" i="1">
                <a:latin typeface="Cambria Math" panose="02040503050406030204" pitchFamily="18" charset="0"/>
                <a:ea typeface="Cambria Math" panose="02040503050406030204" pitchFamily="18" charset="0"/>
              </a:endParaRPr>
            </a:p>
            <a:p>
              <a:pPr algn="l"/>
              <a:endParaRPr lang="en-US" sz="400" b="0" i="1">
                <a:latin typeface="Cambria Math" panose="02040503050406030204" pitchFamily="18" charset="0"/>
                <a:ea typeface="Cambria Math" panose="02040503050406030204" pitchFamily="18" charset="0"/>
              </a:endParaRPr>
            </a:p>
            <a:p>
              <a:pPr algn="l"/>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𝐸</m:t>
                                    </m:r>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rPr>
                                      <m:t>]</m:t>
                                    </m:r>
                                  </m:e>
                                </m:d>
                              </m:e>
                              <m:sup>
                                <m:r>
                                  <a:rPr lang="en-US" sz="1100" b="0" i="1">
                                    <a:latin typeface="Cambria Math" panose="02040503050406030204" pitchFamily="18" charset="0"/>
                                  </a:rPr>
                                  <m:t>2</m:t>
                                </m:r>
                              </m:sup>
                            </m:sSup>
                          </m:e>
                          <m:sub>
                            <m:r>
                              <a:rPr lang="en-US" sz="1100" b="0" i="1">
                                <a:latin typeface="Cambria Math" panose="02040503050406030204" pitchFamily="18" charset="0"/>
                              </a:rPr>
                              <m:t>𝑋</m:t>
                            </m:r>
                            <m:r>
                              <a:rPr lang="en-US" sz="1100" b="0" i="1">
                                <a:latin typeface="Cambria Math" panose="02040503050406030204" pitchFamily="18" charset="0"/>
                              </a:rPr>
                              <m:t>&gt;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sub>
                        </m:sSub>
                      </m:e>
                    </m:d>
                  </m:oMath>
                </m:oMathPara>
              </a14:m>
              <a:endParaRPr lang="en-US" sz="1100"/>
            </a:p>
          </xdr:txBody>
        </xdr:sp>
      </mc:Choice>
      <mc:Fallback xmlns="">
        <xdr:sp macro="" textlink="">
          <xdr:nvSpPr>
            <xdr:cNvPr id="25" name="TextBox 24">
              <a:extLst>
                <a:ext uri="{FF2B5EF4-FFF2-40B4-BE49-F238E27FC236}">
                  <a16:creationId xmlns:a16="http://schemas.microsoft.com/office/drawing/2014/main" id="{660BFAF7-D531-9240-86BE-AD80726DF1DD}"/>
                </a:ext>
              </a:extLst>
            </xdr:cNvPr>
            <xdr:cNvSpPr txBox="1"/>
          </xdr:nvSpPr>
          <xdr:spPr>
            <a:xfrm>
              <a:off x="1248834" y="35136667"/>
              <a:ext cx="3312573" cy="5699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lgn="l"/>
              <a:r>
                <a:rPr lang="en-US" sz="1100" b="0" i="0">
                  <a:latin typeface="Cambria Math" panose="02040503050406030204" pitchFamily="18" charset="0"/>
                </a:rPr>
                <a:t>𝑆𝑒𝑚𝑖𝑣𝑎𝑟𝑖𝑎𝑛𝑐𝑒 𝑃𝐶𝑃=𝐸[𝑋]+</a:t>
              </a:r>
              <a:r>
                <a:rPr lang="en-US" sz="1100" b="0" i="0">
                  <a:latin typeface="Cambria Math" panose="02040503050406030204" pitchFamily="18" charset="0"/>
                  <a:ea typeface="Cambria Math" panose="02040503050406030204" pitchFamily="18" charset="0"/>
                </a:rPr>
                <a:t>𝜋𝑉𝑎𝑟^+ (𝑋)</a:t>
              </a:r>
              <a:endParaRPr lang="en-US" sz="1100" b="0" i="1">
                <a:latin typeface="Cambria Math" panose="02040503050406030204" pitchFamily="18" charset="0"/>
                <a:ea typeface="Cambria Math" panose="02040503050406030204" pitchFamily="18" charset="0"/>
              </a:endParaRPr>
            </a:p>
            <a:p>
              <a:pPr algn="l"/>
              <a:endParaRPr lang="en-US" sz="400" b="0" i="1">
                <a:latin typeface="Cambria Math" panose="02040503050406030204" pitchFamily="18" charset="0"/>
                <a:ea typeface="Cambria Math" panose="02040503050406030204" pitchFamily="18" charset="0"/>
              </a:endParaRPr>
            </a:p>
            <a:p>
              <a:pPr algn="l"/>
              <a:r>
                <a:rPr lang="en-US" sz="1100" b="0" i="0">
                  <a:latin typeface="Cambria Math" panose="02040503050406030204" pitchFamily="18" charset="0"/>
                  <a:ea typeface="Cambria Math" panose="02040503050406030204" pitchFamily="18" charset="0"/>
                </a:rPr>
                <a:t>                                     =</a:t>
              </a:r>
              <a:r>
                <a:rPr lang="en-US" sz="1100" b="0" i="0">
                  <a:latin typeface="Cambria Math" panose="02040503050406030204" pitchFamily="18" charset="0"/>
                </a:rPr>
                <a:t>𝐸[𝑋]+</a:t>
              </a:r>
              <a:r>
                <a:rPr lang="en-US" sz="1100" b="0" i="0">
                  <a:latin typeface="Cambria Math" panose="02040503050406030204" pitchFamily="18" charset="0"/>
                  <a:ea typeface="Cambria Math" panose="02040503050406030204" pitchFamily="18" charset="0"/>
                </a:rPr>
                <a:t>𝜋</a:t>
              </a:r>
              <a:r>
                <a:rPr lang="en-US" sz="1100" b="0" i="0">
                  <a:latin typeface="Cambria Math" panose="02040503050406030204" pitchFamily="18" charset="0"/>
                </a:rPr>
                <a:t>𝐸[〖(𝑋−𝐸[𝑋])^2〗_(𝑋&gt;𝐸[𝑋] ) ]</a:t>
              </a:r>
              <a:endParaRPr lang="en-US" sz="1100"/>
            </a:p>
          </xdr:txBody>
        </xdr:sp>
      </mc:Fallback>
    </mc:AlternateContent>
    <xdr:clientData/>
  </xdr:oneCellAnchor>
  <xdr:oneCellAnchor>
    <xdr:from>
      <xdr:col>1</xdr:col>
      <xdr:colOff>433918</xdr:colOff>
      <xdr:row>180</xdr:row>
      <xdr:rowOff>21166</xdr:rowOff>
    </xdr:from>
    <xdr:ext cx="2938112" cy="384657"/>
    <mc:AlternateContent xmlns:mc="http://schemas.openxmlformats.org/markup-compatibility/2006" xmlns:a14="http://schemas.microsoft.com/office/drawing/2010/main">
      <mc:Choice Requires="a14">
        <xdr:sp macro="" textlink="">
          <xdr:nvSpPr>
            <xdr:cNvPr id="26" name="TextBox 25">
              <a:extLst>
                <a:ext uri="{FF2B5EF4-FFF2-40B4-BE49-F238E27FC236}">
                  <a16:creationId xmlns:a16="http://schemas.microsoft.com/office/drawing/2014/main" id="{727C33CD-5F30-2443-8879-819C114FD447}"/>
                </a:ext>
              </a:extLst>
            </xdr:cNvPr>
            <xdr:cNvSpPr txBox="1"/>
          </xdr:nvSpPr>
          <xdr:spPr>
            <a:xfrm>
              <a:off x="1259418" y="36639499"/>
              <a:ext cx="2938112" cy="3846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 </m:t>
                    </m:r>
                    <m:r>
                      <a:rPr lang="en-US" sz="1100" b="0" i="1">
                        <a:latin typeface="Cambria Math" panose="02040503050406030204" pitchFamily="18" charset="0"/>
                      </a:rPr>
                      <m:t>𝐹𝑖𝑠h𝑒𝑟</m:t>
                    </m:r>
                    <m:r>
                      <a:rPr lang="en-US" sz="1100" b="0" i="1">
                        <a:latin typeface="Cambria Math" panose="02040503050406030204" pitchFamily="18" charset="0"/>
                      </a:rPr>
                      <m:t> </m:t>
                    </m:r>
                    <m:r>
                      <a:rPr lang="en-US" sz="1100" b="0" i="1">
                        <a:latin typeface="Cambria Math" panose="02040503050406030204" pitchFamily="18" charset="0"/>
                      </a:rPr>
                      <m:t>𝑃𝐶𝑃</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𝜋</m:t>
                    </m:r>
                    <m:r>
                      <a:rPr lang="en-US" sz="1100" b="0" i="1">
                        <a:latin typeface="Cambria Math" panose="02040503050406030204" pitchFamily="18" charset="0"/>
                      </a:rPr>
                      <m:t>𝐸</m:t>
                    </m:r>
                    <m:sSup>
                      <m:sSupPr>
                        <m:ctrlPr>
                          <a:rPr lang="en-US" sz="1100" b="0" i="1">
                            <a:latin typeface="Cambria Math" panose="02040503050406030204" pitchFamily="18" charset="0"/>
                          </a:rPr>
                        </m:ctrlPr>
                      </m:sSupPr>
                      <m:e>
                        <m:d>
                          <m:dPr>
                            <m:begChr m:val="["/>
                            <m:endChr m:val="]"/>
                            <m:ctrlPr>
                              <a:rPr lang="en-US" sz="1100" b="0" i="1">
                                <a:latin typeface="Cambria Math" panose="02040503050406030204" pitchFamily="18" charset="0"/>
                              </a:rPr>
                            </m:ctrlPr>
                          </m:dPr>
                          <m:e>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e>
                                        </m:d>
                                      </m:e>
                                      <m:sup>
                                        <m:r>
                                          <a:rPr lang="en-US" sz="1100" b="0" i="1">
                                            <a:latin typeface="Cambria Math" panose="02040503050406030204" pitchFamily="18" charset="0"/>
                                          </a:rPr>
                                          <m:t>+</m:t>
                                        </m:r>
                                      </m:sup>
                                    </m:sSup>
                                  </m:e>
                                </m:d>
                              </m:e>
                              <m:sup>
                                <m:r>
                                  <a:rPr lang="en-US" sz="1100" b="0" i="1">
                                    <a:latin typeface="Cambria Math" panose="02040503050406030204" pitchFamily="18" charset="0"/>
                                  </a:rPr>
                                  <m:t>𝑝</m:t>
                                </m:r>
                              </m:sup>
                            </m:sSup>
                            <m:r>
                              <a:rPr lang="en-US" sz="1100" b="0" i="1">
                                <a:latin typeface="Cambria Math" panose="02040503050406030204" pitchFamily="18" charset="0"/>
                              </a:rPr>
                              <m:t> </m:t>
                            </m:r>
                          </m:e>
                        </m:d>
                      </m:e>
                      <m:sup>
                        <m:r>
                          <a:rPr lang="en-US" sz="1100" b="0" i="1">
                            <a:latin typeface="Cambria Math" panose="02040503050406030204" pitchFamily="18" charset="0"/>
                          </a:rPr>
                          <m:t>1/</m:t>
                        </m:r>
                        <m:r>
                          <a:rPr lang="en-US" sz="1100" b="0" i="1">
                            <a:latin typeface="Cambria Math" panose="02040503050406030204" pitchFamily="18" charset="0"/>
                          </a:rPr>
                          <m:t>𝑝</m:t>
                        </m:r>
                      </m:sup>
                    </m:sSup>
                  </m:oMath>
                </m:oMathPara>
              </a14:m>
              <a:endParaRPr lang="en-US" sz="1100"/>
            </a:p>
          </xdr:txBody>
        </xdr:sp>
      </mc:Choice>
      <mc:Fallback xmlns="">
        <xdr:sp macro="" textlink="">
          <xdr:nvSpPr>
            <xdr:cNvPr id="26" name="TextBox 25">
              <a:extLst>
                <a:ext uri="{FF2B5EF4-FFF2-40B4-BE49-F238E27FC236}">
                  <a16:creationId xmlns:a16="http://schemas.microsoft.com/office/drawing/2014/main" id="{727C33CD-5F30-2443-8879-819C114FD447}"/>
                </a:ext>
              </a:extLst>
            </xdr:cNvPr>
            <xdr:cNvSpPr txBox="1"/>
          </xdr:nvSpPr>
          <xdr:spPr>
            <a:xfrm>
              <a:off x="1259418" y="36639499"/>
              <a:ext cx="2938112" cy="3846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 𝐹𝑖𝑠ℎ𝑒𝑟 𝑃𝐶𝑃=𝐸[𝑋]+</a:t>
              </a:r>
              <a:r>
                <a:rPr lang="en-US" sz="1100" b="0" i="0">
                  <a:latin typeface="Cambria Math" panose="02040503050406030204" pitchFamily="18" charset="0"/>
                  <a:ea typeface="Cambria Math" panose="02040503050406030204" pitchFamily="18" charset="0"/>
                </a:rPr>
                <a:t>𝜋</a:t>
              </a:r>
              <a:r>
                <a:rPr lang="en-US" sz="1100" b="0" i="0">
                  <a:latin typeface="Cambria Math" panose="02040503050406030204" pitchFamily="18" charset="0"/>
                </a:rPr>
                <a:t>𝐸[((𝑋−𝐸[𝑋])^+ )^𝑝  ]^(1/𝑝)</a:t>
              </a:r>
              <a:endParaRPr lang="en-US" sz="11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oneCellAnchor>
    <xdr:from>
      <xdr:col>1</xdr:col>
      <xdr:colOff>211667</xdr:colOff>
      <xdr:row>44</xdr:row>
      <xdr:rowOff>179917</xdr:rowOff>
    </xdr:from>
    <xdr:ext cx="1876731" cy="42114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1037167" y="7715250"/>
              <a:ext cx="1876731" cy="42114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acc>
                          <m:accPr>
                            <m:chr m:val="̅"/>
                            <m:ctrlPr>
                              <a:rPr lang="en-US" sz="1100" b="0" i="1">
                                <a:latin typeface="Cambria Math" panose="02040503050406030204" pitchFamily="18" charset="0"/>
                              </a:rPr>
                            </m:ctrlPr>
                          </m:accPr>
                          <m:e>
                            <m:r>
                              <a:rPr lang="en-US" sz="1100" b="0" i="1">
                                <a:latin typeface="Cambria Math" panose="02040503050406030204" pitchFamily="18" charset="0"/>
                              </a:rPr>
                              <m:t>𝑃</m:t>
                            </m:r>
                          </m:e>
                        </m:acc>
                      </m:e>
                      <m:sub>
                        <m:r>
                          <a:rPr lang="en-US" sz="1100" b="0" i="1">
                            <a:latin typeface="Cambria Math" panose="02040503050406030204" pitchFamily="18" charset="0"/>
                          </a:rPr>
                          <m:t>𝑎</m:t>
                        </m:r>
                      </m:sub>
                    </m:sSub>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𝑋</m:t>
                                </m:r>
                              </m:e>
                            </m:d>
                          </m:e>
                        </m:d>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𝜄</m:t>
                        </m:r>
                        <m:r>
                          <a:rPr lang="en-US" sz="1100" b="0" i="1">
                            <a:latin typeface="Cambria Math" panose="02040503050406030204" pitchFamily="18" charset="0"/>
                            <a:ea typeface="Cambria Math" panose="02040503050406030204" pitchFamily="18" charset="0"/>
                          </a:rPr>
                          <m:t>𝑎</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𝑋</m:t>
                            </m:r>
                          </m:e>
                        </m:d>
                      </m:num>
                      <m:den>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𝜄</m:t>
                        </m:r>
                      </m:den>
                    </m:f>
                  </m:oMath>
                </m:oMathPara>
              </a14:m>
              <a:endParaRPr lang="en-US" sz="1100"/>
            </a:p>
          </xdr:txBody>
        </xdr:sp>
      </mc:Choice>
      <mc:Fallback xmlns="">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1037167" y="7715250"/>
              <a:ext cx="1876731" cy="42114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 ̅_𝑎 (𝑋)=(𝐸[𝑋</a:t>
              </a:r>
              <a:r>
                <a:rPr lang="en-US" sz="1100" b="0" i="0">
                  <a:latin typeface="Cambria Math" panose="02040503050406030204" pitchFamily="18" charset="0"/>
                  <a:ea typeface="Cambria Math" panose="02040503050406030204" pitchFamily="18" charset="0"/>
                </a:rPr>
                <a:t>∧𝑎(𝑋)]</a:t>
              </a:r>
              <a:r>
                <a:rPr lang="en-US" sz="1100" b="0" i="0">
                  <a:latin typeface="Cambria Math" panose="02040503050406030204" pitchFamily="18" charset="0"/>
                </a:rPr>
                <a:t>+</a:t>
              </a:r>
              <a:r>
                <a:rPr lang="en-US" sz="1100" b="0" i="0">
                  <a:latin typeface="Cambria Math" panose="02040503050406030204" pitchFamily="18" charset="0"/>
                  <a:ea typeface="Cambria Math" panose="02040503050406030204" pitchFamily="18" charset="0"/>
                </a:rPr>
                <a:t>𝜄𝑎(𝑋))/(</a:t>
              </a:r>
              <a:r>
                <a:rPr lang="en-US" sz="1100" b="0" i="0">
                  <a:latin typeface="Cambria Math" panose="02040503050406030204" pitchFamily="18" charset="0"/>
                </a:rPr>
                <a:t>1+</a:t>
              </a:r>
              <a:r>
                <a:rPr lang="en-US" sz="1100" b="0" i="0">
                  <a:latin typeface="Cambria Math" panose="02040503050406030204" pitchFamily="18" charset="0"/>
                  <a:ea typeface="Cambria Math" panose="02040503050406030204" pitchFamily="18" charset="0"/>
                </a:rPr>
                <a:t>𝜄)</a:t>
              </a:r>
              <a:endParaRPr lang="en-US" sz="1100"/>
            </a:p>
          </xdr:txBody>
        </xdr:sp>
      </mc:Fallback>
    </mc:AlternateContent>
    <xdr:clientData/>
  </xdr:oneCellAnchor>
  <xdr:oneCellAnchor>
    <xdr:from>
      <xdr:col>3</xdr:col>
      <xdr:colOff>719667</xdr:colOff>
      <xdr:row>44</xdr:row>
      <xdr:rowOff>137585</xdr:rowOff>
    </xdr:from>
    <xdr:ext cx="5007974" cy="450829"/>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3196167" y="7672918"/>
              <a:ext cx="5007974" cy="45082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m:t>
                    </m:r>
                    <m:sSub>
                      <m:sSubPr>
                        <m:ctrlPr>
                          <a:rPr lang="en-US" sz="1100" b="0" i="1">
                            <a:latin typeface="Cambria Math" panose="02040503050406030204" pitchFamily="18" charset="0"/>
                          </a:rPr>
                        </m:ctrlPr>
                      </m:sSubPr>
                      <m:e>
                        <m:r>
                          <a:rPr lang="en-US" sz="1100" b="0" i="1">
                            <a:latin typeface="Cambria Math" panose="02040503050406030204" pitchFamily="18" charset="0"/>
                          </a:rPr>
                          <m:t>𝑚</m:t>
                        </m:r>
                      </m:e>
                      <m:sub>
                        <m:r>
                          <a:rPr lang="en-US" sz="1100" b="0" i="1">
                            <a:latin typeface="Cambria Math" panose="02040503050406030204" pitchFamily="18" charset="0"/>
                          </a:rPr>
                          <m:t>𝐶𝐶𝑜𝐶</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𝐿𝑜𝑠𝑠</m:t>
                            </m:r>
                            <m:r>
                              <a:rPr lang="en-US" sz="1100" b="0" i="1">
                                <a:latin typeface="Cambria Math" panose="02040503050406030204" pitchFamily="18" charset="0"/>
                              </a:rPr>
                              <m:t> </m:t>
                            </m:r>
                            <m:r>
                              <a:rPr lang="en-US" sz="1100" b="0" i="1">
                                <a:latin typeface="Cambria Math" panose="02040503050406030204" pitchFamily="18" charset="0"/>
                              </a:rPr>
                              <m:t>𝑙𝑖𝑚𝑖𝑡𝑒𝑑</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m:t>
                            </m:r>
                            <m:r>
                              <a:rPr lang="en-US" sz="1100" b="0" i="1">
                                <a:latin typeface="Cambria Math" panose="02040503050406030204" pitchFamily="18" charset="0"/>
                              </a:rPr>
                              <m:t>𝑎</m:t>
                            </m:r>
                            <m:d>
                              <m:dPr>
                                <m:ctrlPr>
                                  <a:rPr lang="en-US" sz="1100" b="0" i="1">
                                    <a:latin typeface="Cambria Math" panose="02040503050406030204" pitchFamily="18" charset="0"/>
                                  </a:rPr>
                                </m:ctrlPr>
                              </m:dPr>
                              <m:e>
                                <m:r>
                                  <a:rPr lang="en-US" sz="1100" b="0" i="1">
                                    <a:latin typeface="Cambria Math" panose="02040503050406030204" pitchFamily="18" charset="0"/>
                                  </a:rPr>
                                  <m:t>𝑋</m:t>
                                </m:r>
                              </m:e>
                            </m:d>
                          </m:e>
                        </m:d>
                        <m:r>
                          <a:rPr lang="en-US" sz="1100" b="0" i="1">
                            <a:latin typeface="Cambria Math" panose="02040503050406030204" pitchFamily="18" charset="0"/>
                          </a:rPr>
                          <m:t>+</m:t>
                        </m:r>
                        <m:r>
                          <a:rPr lang="en-US" sz="1100" b="0" i="1">
                            <a:latin typeface="Cambria Math" panose="02040503050406030204" pitchFamily="18" charset="0"/>
                          </a:rPr>
                          <m:t>𝐶𝑜𝑠𝑡</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𝐶𝑎𝑝𝑖𝑡𝑎𝑙</m:t>
                        </m:r>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𝑅𝑒𝑞𝑢𝑖𝑟𝑒𝑑</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𝐴𝑠𝑠𝑒𝑡𝑠</m:t>
                        </m:r>
                      </m:num>
                      <m:den>
                        <m:r>
                          <a:rPr lang="en-US" sz="1100" b="0" i="1">
                            <a:latin typeface="Cambria Math" panose="02040503050406030204" pitchFamily="18" charset="0"/>
                          </a:rPr>
                          <m:t>1+</m:t>
                        </m:r>
                        <m:r>
                          <a:rPr lang="en-US" sz="1100" b="0" i="1">
                            <a:latin typeface="Cambria Math" panose="02040503050406030204" pitchFamily="18" charset="0"/>
                          </a:rPr>
                          <m:t>𝐶𝑜𝑠𝑡</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𝐶𝑎𝑝𝑖𝑡𝑎𝑙</m:t>
                        </m:r>
                        <m:r>
                          <a:rPr lang="en-US" sz="1100" b="0" i="1">
                            <a:latin typeface="Cambria Math" panose="02040503050406030204" pitchFamily="18" charset="0"/>
                          </a:rPr>
                          <m:t>%</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3196167" y="7672918"/>
              <a:ext cx="5007974" cy="45082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𝑃𝑟𝑒𝑚𝑖𝑢𝑚_𝐶𝐶𝑜𝐶=(𝐸[𝐿𝑜𝑠𝑠 𝑙𝑖𝑚𝑖𝑡𝑒𝑑 𝑡𝑜 𝑎(𝑋)]+𝐶𝑜𝑠𝑡 𝑜𝑓 𝐶𝑎𝑝𝑖𝑡𝑎𝑙%</a:t>
              </a:r>
              <a:r>
                <a:rPr lang="en-US" sz="1100" b="0" i="0">
                  <a:latin typeface="Cambria Math" panose="02040503050406030204" pitchFamily="18" charset="0"/>
                  <a:ea typeface="Cambria Math" panose="02040503050406030204" pitchFamily="18" charset="0"/>
                </a:rPr>
                <a:t>×𝑅𝑒𝑞𝑢𝑖𝑟𝑒𝑑 𝐴𝑠𝑠𝑒𝑡𝑠)/(</a:t>
              </a:r>
              <a:r>
                <a:rPr lang="en-US" sz="1100" b="0" i="0">
                  <a:latin typeface="Cambria Math" panose="02040503050406030204" pitchFamily="18" charset="0"/>
                </a:rPr>
                <a:t>1+𝐶𝑜𝑠𝑡 𝑜𝑓 𝐶𝑎𝑝𝑖𝑡𝑎𝑙%)</a:t>
              </a:r>
              <a:endParaRPr lang="en-US" sz="1100"/>
            </a:p>
          </xdr:txBody>
        </xdr:sp>
      </mc:Fallback>
    </mc:AlternateContent>
    <xdr:clientData/>
  </xdr:oneCellAnchor>
  <xdr:oneCellAnchor>
    <xdr:from>
      <xdr:col>1</xdr:col>
      <xdr:colOff>211667</xdr:colOff>
      <xdr:row>97</xdr:row>
      <xdr:rowOff>179917</xdr:rowOff>
    </xdr:from>
    <xdr:ext cx="1794850" cy="431785"/>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037167" y="10932584"/>
              <a:ext cx="1794850" cy="43178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Sup>
                      <m:sSubSupPr>
                        <m:ctrlPr>
                          <a:rPr lang="en-US" sz="1100" b="0" i="1">
                            <a:latin typeface="Cambria Math" panose="02040503050406030204" pitchFamily="18" charset="0"/>
                          </a:rPr>
                        </m:ctrlPr>
                      </m:sSubSupPr>
                      <m:e>
                        <m:acc>
                          <m:accPr>
                            <m:chr m:val="̅"/>
                            <m:ctrlPr>
                              <a:rPr lang="en-US" sz="1100" b="0" i="1">
                                <a:latin typeface="Cambria Math" panose="02040503050406030204" pitchFamily="18" charset="0"/>
                              </a:rPr>
                            </m:ctrlPr>
                          </m:accPr>
                          <m:e>
                            <m:r>
                              <a:rPr lang="en-US" sz="1100" b="0" i="1">
                                <a:latin typeface="Cambria Math" panose="02040503050406030204" pitchFamily="18" charset="0"/>
                              </a:rPr>
                              <m:t>𝑃</m:t>
                            </m:r>
                          </m:e>
                        </m:acc>
                      </m:e>
                      <m:sub>
                        <m:r>
                          <a:rPr lang="en-US" sz="1100" b="0" i="1">
                            <a:latin typeface="Cambria Math" panose="02040503050406030204" pitchFamily="18" charset="0"/>
                          </a:rPr>
                          <m:t>𝑎</m:t>
                        </m:r>
                      </m:sub>
                      <m:sup>
                        <m:r>
                          <a:rPr lang="en-US" sz="1100" b="0" i="1">
                            <a:latin typeface="Cambria Math" panose="02040503050406030204" pitchFamily="18" charset="0"/>
                          </a:rPr>
                          <m:t>𝐹𝑟𝑖𝑐𝑡𝑖𝑜𝑛𝑎𝑙</m:t>
                        </m:r>
                      </m:sup>
                    </m:sSubSup>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rPr>
                      <m:t>)=</m:t>
                    </m:r>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acc>
                              <m:accPr>
                                <m:chr m:val="̅"/>
                                <m:ctrlPr>
                                  <a:rPr lang="en-US" sz="1100" b="0" i="1">
                                    <a:latin typeface="Cambria Math" panose="02040503050406030204" pitchFamily="18" charset="0"/>
                                  </a:rPr>
                                </m:ctrlPr>
                              </m:accPr>
                              <m:e>
                                <m:r>
                                  <a:rPr lang="en-US" sz="1100" b="0" i="1">
                                    <a:latin typeface="Cambria Math" panose="02040503050406030204" pitchFamily="18" charset="0"/>
                                  </a:rPr>
                                  <m:t>𝑃</m:t>
                                </m:r>
                              </m:e>
                            </m:acc>
                          </m:e>
                          <m:sub>
                            <m:r>
                              <a:rPr lang="en-US" sz="1100" b="0" i="1">
                                <a:latin typeface="Cambria Math" panose="02040503050406030204" pitchFamily="18" charset="0"/>
                              </a:rPr>
                              <m:t>𝑎</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m:t>
                        </m:r>
                        <m:r>
                          <a:rPr lang="en-US" sz="1100" b="0" i="1">
                            <a:latin typeface="Cambria Math" panose="02040503050406030204" pitchFamily="18" charset="0"/>
                          </a:rPr>
                          <m:t>𝑎</m:t>
                        </m:r>
                        <m:r>
                          <a:rPr lang="en-US" sz="1100" b="0" i="1">
                            <a:latin typeface="Cambria Math" panose="02040503050406030204" pitchFamily="18" charset="0"/>
                            <a:ea typeface="Cambria Math" panose="02040503050406030204" pitchFamily="18" charset="0"/>
                          </a:rPr>
                          <m:t>𝜏</m:t>
                        </m:r>
                      </m:num>
                      <m:den>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𝜏</m:t>
                        </m:r>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037167" y="10932584"/>
              <a:ext cx="1794850" cy="43178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 ̅_𝑎^𝐹𝑟𝑖𝑐𝑡𝑖𝑜𝑛𝑎𝑙 (𝑋)=(𝑃 ̅_𝑎 (𝑋)+𝑎</a:t>
              </a:r>
              <a:r>
                <a:rPr lang="en-US" sz="1100" b="0" i="0">
                  <a:latin typeface="Cambria Math" panose="02040503050406030204" pitchFamily="18" charset="0"/>
                  <a:ea typeface="Cambria Math" panose="02040503050406030204" pitchFamily="18" charset="0"/>
                </a:rPr>
                <a:t>𝜏)/(</a:t>
              </a:r>
              <a:r>
                <a:rPr lang="en-US" sz="1100" b="0" i="0">
                  <a:latin typeface="Cambria Math" panose="02040503050406030204" pitchFamily="18" charset="0"/>
                </a:rPr>
                <a:t>1+</a:t>
              </a:r>
              <a:r>
                <a:rPr lang="en-US" sz="1100" b="0" i="0">
                  <a:latin typeface="Cambria Math" panose="02040503050406030204" pitchFamily="18" charset="0"/>
                  <a:ea typeface="Cambria Math" panose="02040503050406030204" pitchFamily="18" charset="0"/>
                </a:rPr>
                <a:t>𝜏)</a:t>
              </a:r>
              <a:endParaRPr lang="en-US" sz="1100"/>
            </a:p>
          </xdr:txBody>
        </xdr:sp>
      </mc:Fallback>
    </mc:AlternateContent>
    <xdr:clientData/>
  </xdr:oneCellAnchor>
  <xdr:oneCellAnchor>
    <xdr:from>
      <xdr:col>1</xdr:col>
      <xdr:colOff>190500</xdr:colOff>
      <xdr:row>104</xdr:row>
      <xdr:rowOff>148167</xdr:rowOff>
    </xdr:from>
    <xdr:ext cx="1482201" cy="264431"/>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00000000-0008-0000-0800-00000C000000}"/>
                </a:ext>
              </a:extLst>
            </xdr:cNvPr>
            <xdr:cNvSpPr txBox="1"/>
          </xdr:nvSpPr>
          <xdr:spPr>
            <a:xfrm>
              <a:off x="1016000" y="12710584"/>
              <a:ext cx="1482201"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1+</m:t>
                    </m:r>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𝜄</m:t>
                        </m:r>
                      </m:e>
                      <m:sup>
                        <m:r>
                          <a:rPr lang="en-US" sz="1100" b="0" i="1">
                            <a:latin typeface="Cambria Math" panose="02040503050406030204" pitchFamily="18" charset="0"/>
                            <a:ea typeface="Cambria Math" panose="02040503050406030204" pitchFamily="18" charset="0"/>
                          </a:rPr>
                          <m:t>∗</m:t>
                        </m:r>
                      </m:sup>
                    </m:sSup>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𝜄</m:t>
                        </m:r>
                      </m:e>
                    </m:d>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𝜏</m:t>
                        </m:r>
                      </m:e>
                    </m:d>
                  </m:oMath>
                </m:oMathPara>
              </a14:m>
              <a:endParaRPr lang="en-US" sz="1100"/>
            </a:p>
          </xdr:txBody>
        </xdr:sp>
      </mc:Choice>
      <mc:Fallback xmlns="">
        <xdr:sp macro="" textlink="">
          <xdr:nvSpPr>
            <xdr:cNvPr id="12" name="TextBox 11">
              <a:extLst>
                <a:ext uri="{FF2B5EF4-FFF2-40B4-BE49-F238E27FC236}">
                  <a16:creationId xmlns:a16="http://schemas.microsoft.com/office/drawing/2014/main" id="{836DB3BB-CEAD-F34C-8056-D7BC98EF6437}"/>
                </a:ext>
              </a:extLst>
            </xdr:cNvPr>
            <xdr:cNvSpPr txBox="1"/>
          </xdr:nvSpPr>
          <xdr:spPr>
            <a:xfrm>
              <a:off x="1016000" y="12710584"/>
              <a:ext cx="1482201"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1+</a:t>
              </a:r>
              <a:r>
                <a:rPr lang="en-US" sz="1100" b="0" i="0">
                  <a:latin typeface="Cambria Math" panose="02040503050406030204" pitchFamily="18" charset="0"/>
                  <a:ea typeface="Cambria Math" panose="02040503050406030204" pitchFamily="18" charset="0"/>
                </a:rPr>
                <a:t>𝜄^∗</a:t>
              </a:r>
              <a:r>
                <a:rPr lang="en-US" sz="1100" b="0" i="0">
                  <a:latin typeface="Cambria Math" panose="02040503050406030204" pitchFamily="18" charset="0"/>
                </a:rPr>
                <a:t>=(1+</a:t>
              </a:r>
              <a:r>
                <a:rPr lang="en-US" sz="1100" b="0" i="0">
                  <a:latin typeface="Cambria Math" panose="02040503050406030204" pitchFamily="18" charset="0"/>
                  <a:ea typeface="Cambria Math" panose="02040503050406030204" pitchFamily="18" charset="0"/>
                </a:rPr>
                <a:t>𝜄)</a:t>
              </a:r>
              <a:r>
                <a:rPr lang="en-US" sz="1100" b="0" i="0">
                  <a:latin typeface="Cambria Math" panose="02040503050406030204" pitchFamily="18" charset="0"/>
                </a:rPr>
                <a:t>(1+</a:t>
              </a:r>
              <a:r>
                <a:rPr lang="en-US" sz="1100" b="0" i="0">
                  <a:latin typeface="Cambria Math" panose="02040503050406030204" pitchFamily="18" charset="0"/>
                  <a:ea typeface="Cambria Math" panose="02040503050406030204" pitchFamily="18" charset="0"/>
                </a:rPr>
                <a:t>𝜏)</a:t>
              </a:r>
              <a:endParaRPr lang="en-US" sz="1100"/>
            </a:p>
          </xdr:txBody>
        </xdr:sp>
      </mc:Fallback>
    </mc:AlternateContent>
    <xdr:clientData/>
  </xdr:oneCellAnchor>
  <xdr:oneCellAnchor>
    <xdr:from>
      <xdr:col>1</xdr:col>
      <xdr:colOff>211667</xdr:colOff>
      <xdr:row>107</xdr:row>
      <xdr:rowOff>116417</xdr:rowOff>
    </xdr:from>
    <xdr:ext cx="2419124" cy="423962"/>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00000000-0008-0000-0800-00000E000000}"/>
                </a:ext>
              </a:extLst>
            </xdr:cNvPr>
            <xdr:cNvSpPr txBox="1"/>
          </xdr:nvSpPr>
          <xdr:spPr>
            <a:xfrm>
              <a:off x="1037167" y="13282084"/>
              <a:ext cx="2419124" cy="42396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sSubSup>
                      <m:sSubSupPr>
                        <m:ctrlPr>
                          <a:rPr lang="en-US" sz="1100" b="0" i="1">
                            <a:latin typeface="Cambria Math" panose="02040503050406030204" pitchFamily="18" charset="0"/>
                          </a:rPr>
                        </m:ctrlPr>
                      </m:sSubSupPr>
                      <m:e>
                        <m:acc>
                          <m:accPr>
                            <m:chr m:val="̅"/>
                            <m:ctrlPr>
                              <a:rPr lang="en-US" sz="1100" b="0" i="1">
                                <a:latin typeface="Cambria Math" panose="02040503050406030204" pitchFamily="18" charset="0"/>
                              </a:rPr>
                            </m:ctrlPr>
                          </m:accPr>
                          <m:e>
                            <m:r>
                              <a:rPr lang="en-US" sz="1100" b="0" i="1">
                                <a:latin typeface="Cambria Math" panose="02040503050406030204" pitchFamily="18" charset="0"/>
                              </a:rPr>
                              <m:t>𝑃</m:t>
                            </m:r>
                          </m:e>
                        </m:acc>
                      </m:e>
                      <m:sub>
                        <m:r>
                          <a:rPr lang="en-US" sz="1100" b="0" i="1">
                            <a:latin typeface="Cambria Math" panose="02040503050406030204" pitchFamily="18" charset="0"/>
                          </a:rPr>
                          <m:t>𝑎</m:t>
                        </m:r>
                      </m:sub>
                      <m:sup>
                        <m:r>
                          <a:rPr lang="en-US" sz="1100" b="0" i="1">
                            <a:latin typeface="Cambria Math" panose="02040503050406030204" pitchFamily="18" charset="0"/>
                          </a:rPr>
                          <m:t>𝐹𝑟𝑖𝑐𝑡𝑖𝑜𝑛𝑎𝑙</m:t>
                        </m:r>
                      </m:sup>
                    </m:sSubSup>
                    <m:r>
                      <a:rPr lang="en-US" sz="1100" b="0" i="1">
                        <a:latin typeface="Cambria Math" panose="02040503050406030204" pitchFamily="18" charset="0"/>
                      </a:rPr>
                      <m:t>(</m:t>
                    </m:r>
                    <m:r>
                      <a:rPr lang="en-US" sz="1100" b="0" i="1">
                        <a:latin typeface="Cambria Math" panose="02040503050406030204" pitchFamily="18" charset="0"/>
                      </a:rPr>
                      <m:t>𝑋</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𝑋</m:t>
                                </m:r>
                              </m:e>
                            </m:d>
                          </m:e>
                        </m:d>
                        <m:r>
                          <a:rPr lang="en-US" sz="1100" b="0" i="1">
                            <a:latin typeface="Cambria Math" panose="02040503050406030204" pitchFamily="18" charset="0"/>
                          </a:rPr>
                          <m:t>+</m:t>
                        </m:r>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𝜄</m:t>
                            </m:r>
                          </m:e>
                          <m:sup>
                            <m:r>
                              <a:rPr lang="en-US" sz="1100" b="0" i="1">
                                <a:latin typeface="Cambria Math" panose="02040503050406030204" pitchFamily="18" charset="0"/>
                                <a:ea typeface="Cambria Math" panose="02040503050406030204" pitchFamily="18" charset="0"/>
                              </a:rPr>
                              <m:t>∗</m:t>
                            </m:r>
                          </m:sup>
                        </m:sSup>
                        <m:r>
                          <a:rPr lang="en-US" sz="1100" b="0" i="1">
                            <a:latin typeface="Cambria Math" panose="02040503050406030204" pitchFamily="18" charset="0"/>
                            <a:ea typeface="Cambria Math" panose="02040503050406030204" pitchFamily="18" charset="0"/>
                          </a:rPr>
                          <m:t>𝑎</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𝑋</m:t>
                            </m:r>
                          </m:e>
                        </m:d>
                      </m:num>
                      <m:den>
                        <m:r>
                          <a:rPr lang="en-US" sz="1100" b="0" i="1">
                            <a:latin typeface="Cambria Math" panose="02040503050406030204" pitchFamily="18" charset="0"/>
                          </a:rPr>
                          <m:t>1+</m:t>
                        </m:r>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𝜄</m:t>
                            </m:r>
                          </m:e>
                          <m:sup>
                            <m:r>
                              <a:rPr lang="en-US" sz="1100" b="0" i="1">
                                <a:latin typeface="Cambria Math" panose="02040503050406030204" pitchFamily="18" charset="0"/>
                                <a:ea typeface="Cambria Math" panose="02040503050406030204" pitchFamily="18" charset="0"/>
                              </a:rPr>
                              <m:t>∗</m:t>
                            </m:r>
                          </m:sup>
                        </m:sSup>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4E466115-054B-9048-BF86-533B4C8C81C9}"/>
                </a:ext>
              </a:extLst>
            </xdr:cNvPr>
            <xdr:cNvSpPr txBox="1"/>
          </xdr:nvSpPr>
          <xdr:spPr>
            <a:xfrm>
              <a:off x="1037167" y="13282084"/>
              <a:ext cx="2419124" cy="42396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 ̅_𝑎^𝐹𝑟𝑖𝑐𝑡𝑖𝑜𝑛𝑎𝑙 (𝑋)=(𝐸[𝑋</a:t>
              </a:r>
              <a:r>
                <a:rPr lang="en-US" sz="1100" b="0" i="0">
                  <a:latin typeface="Cambria Math" panose="02040503050406030204" pitchFamily="18" charset="0"/>
                  <a:ea typeface="Cambria Math" panose="02040503050406030204" pitchFamily="18" charset="0"/>
                </a:rPr>
                <a:t>∧𝑎(𝑋)]</a:t>
              </a:r>
              <a:r>
                <a:rPr lang="en-US" sz="1100" b="0" i="0">
                  <a:latin typeface="Cambria Math" panose="02040503050406030204" pitchFamily="18" charset="0"/>
                </a:rPr>
                <a:t>+</a:t>
              </a:r>
              <a:r>
                <a:rPr lang="en-US" sz="1100" b="0" i="0">
                  <a:latin typeface="Cambria Math" panose="02040503050406030204" pitchFamily="18" charset="0"/>
                  <a:ea typeface="Cambria Math" panose="02040503050406030204" pitchFamily="18" charset="0"/>
                </a:rPr>
                <a:t>𝜄^∗ 𝑎(𝑋))/(</a:t>
              </a:r>
              <a:r>
                <a:rPr lang="en-US" sz="1100" b="0" i="0">
                  <a:latin typeface="Cambria Math" panose="02040503050406030204" pitchFamily="18" charset="0"/>
                </a:rPr>
                <a:t>1+</a:t>
              </a:r>
              <a:r>
                <a:rPr lang="en-US" sz="1100" b="0" i="0">
                  <a:latin typeface="Cambria Math" panose="02040503050406030204" pitchFamily="18" charset="0"/>
                  <a:ea typeface="Cambria Math" panose="02040503050406030204" pitchFamily="18" charset="0"/>
                </a:rPr>
                <a:t>𝜄^∗ )</a:t>
              </a:r>
              <a:endParaRPr lang="en-US" sz="1100"/>
            </a:p>
          </xdr:txBody>
        </xdr:sp>
      </mc:Fallback>
    </mc:AlternateContent>
    <xdr:clientData/>
  </xdr:oneCellAnchor>
  <xdr:oneCellAnchor>
    <xdr:from>
      <xdr:col>2</xdr:col>
      <xdr:colOff>814918</xdr:colOff>
      <xdr:row>115</xdr:row>
      <xdr:rowOff>158749</xdr:rowOff>
    </xdr:from>
    <xdr:ext cx="2658100" cy="264431"/>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00000000-0008-0000-0800-000010000000}"/>
                </a:ext>
              </a:extLst>
            </xdr:cNvPr>
            <xdr:cNvSpPr txBox="1"/>
          </xdr:nvSpPr>
          <xdr:spPr>
            <a:xfrm>
              <a:off x="2465918" y="14774332"/>
              <a:ext cx="2658100"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𝑃𝑟𝑒𝑚𝑖𝑢𝑚</m:t>
                    </m:r>
                    <m:r>
                      <a:rPr lang="en-US" sz="1100" b="0" i="1">
                        <a:latin typeface="Cambria Math" panose="02040503050406030204" pitchFamily="18" charset="0"/>
                      </a:rPr>
                      <m:t>=</m:t>
                    </m:r>
                    <m:r>
                      <a:rPr lang="en-US" sz="1100" b="0" i="1">
                        <a:latin typeface="Cambria Math" panose="02040503050406030204" pitchFamily="18" charset="0"/>
                      </a:rPr>
                      <m:t>𝐿𝑜𝑠𝑠</m:t>
                    </m:r>
                    <m:r>
                      <a:rPr lang="en-US" sz="1100" b="0" i="1">
                        <a:latin typeface="Cambria Math" panose="02040503050406030204" pitchFamily="18" charset="0"/>
                      </a:rPr>
                      <m:t> </m:t>
                    </m:r>
                    <m:r>
                      <a:rPr lang="en-US" sz="1100" b="0" i="1">
                        <a:latin typeface="Cambria Math" panose="02040503050406030204" pitchFamily="18" charset="0"/>
                      </a:rPr>
                      <m:t>𝐶𝑜𝑠𝑡</m:t>
                    </m:r>
                    <m:r>
                      <a:rPr lang="en-US" sz="1100" b="0" i="1">
                        <a:latin typeface="Cambria Math" panose="02040503050406030204" pitchFamily="18" charset="0"/>
                      </a:rPr>
                      <m:t>+</m:t>
                    </m:r>
                    <m:r>
                      <a:rPr lang="en-US" sz="1100" b="0" i="1">
                        <a:latin typeface="Cambria Math" panose="02040503050406030204" pitchFamily="18" charset="0"/>
                      </a:rPr>
                      <m:t>𝐶𝑜𝑠𝑡</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𝑐𝑎𝑝𝑖𝑡𝑎𝑙</m:t>
                    </m:r>
                  </m:oMath>
                </m:oMathPara>
              </a14:m>
              <a:endParaRPr lang="en-US" sz="1100"/>
            </a:p>
          </xdr:txBody>
        </xdr:sp>
      </mc:Choice>
      <mc:Fallback xmlns="">
        <xdr:sp macro="" textlink="">
          <xdr:nvSpPr>
            <xdr:cNvPr id="16" name="TextBox 15">
              <a:extLst>
                <a:ext uri="{FF2B5EF4-FFF2-40B4-BE49-F238E27FC236}">
                  <a16:creationId xmlns:a16="http://schemas.microsoft.com/office/drawing/2014/main" id="{B249DD58-9B26-6645-8B5A-8970DEA8BCDD}"/>
                </a:ext>
              </a:extLst>
            </xdr:cNvPr>
            <xdr:cNvSpPr txBox="1"/>
          </xdr:nvSpPr>
          <xdr:spPr>
            <a:xfrm>
              <a:off x="2465918" y="14774332"/>
              <a:ext cx="2658100"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𝑃𝑟𝑒𝑚𝑖𝑢𝑚=𝐿𝑜𝑠𝑠 𝐶𝑜𝑠𝑡+𝐶𝑜𝑠𝑡 𝑜𝑓 𝑐𝑎𝑝𝑖𝑡𝑎𝑙</a:t>
              </a:r>
              <a:endParaRPr lang="en-US" sz="1100"/>
            </a:p>
          </xdr:txBody>
        </xdr:sp>
      </mc:Fallback>
    </mc:AlternateContent>
    <xdr:clientData/>
  </xdr:oneCellAnchor>
  <xdr:oneCellAnchor>
    <xdr:from>
      <xdr:col>2</xdr:col>
      <xdr:colOff>120650</xdr:colOff>
      <xdr:row>117</xdr:row>
      <xdr:rowOff>190500</xdr:rowOff>
    </xdr:from>
    <xdr:ext cx="4105035" cy="264560"/>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00000000-0008-0000-0800-000011000000}"/>
                </a:ext>
              </a:extLst>
            </xdr:cNvPr>
            <xdr:cNvSpPr txBox="1"/>
          </xdr:nvSpPr>
          <xdr:spPr>
            <a:xfrm>
              <a:off x="1771650" y="23812500"/>
              <a:ext cx="4105035" cy="2645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𝐶𝑜𝑠𝑡</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m:t>
                    </m:r>
                    <m:r>
                      <a:rPr lang="en-US" sz="1100" b="0" i="1">
                        <a:latin typeface="Cambria Math" panose="02040503050406030204" pitchFamily="18" charset="0"/>
                      </a:rPr>
                      <m:t>𝑇𝑎𝑟𝑔𝑒𝑡</m:t>
                    </m:r>
                    <m:r>
                      <a:rPr lang="en-US" sz="1100" b="0" i="1">
                        <a:latin typeface="Cambria Math" panose="02040503050406030204" pitchFamily="18" charset="0"/>
                      </a:rPr>
                      <m:t> </m:t>
                    </m:r>
                    <m:r>
                      <a:rPr lang="en-US" sz="1100" b="0" i="1">
                        <a:latin typeface="Cambria Math" panose="02040503050406030204" pitchFamily="18" charset="0"/>
                      </a:rPr>
                      <m:t>𝑟𝑒𝑡𝑢𝑟𝑛</m:t>
                    </m:r>
                    <m:r>
                      <a:rPr lang="en-US" sz="1100" b="0" i="1">
                        <a:latin typeface="Cambria Math" panose="02040503050406030204" pitchFamily="18" charset="0"/>
                      </a:rPr>
                      <m:t> </m:t>
                    </m:r>
                    <m:r>
                      <a:rPr lang="en-US" sz="1100" b="0" i="1">
                        <a:latin typeface="Cambria Math" panose="02040503050406030204" pitchFamily="18" charset="0"/>
                      </a:rPr>
                      <m:t>𝑜𝑛</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rPr>
                      <m:t>𝐴𝑚𝑜𝑢𝑛𝑡</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𝑐𝑎𝑝𝑖𝑡𝑎𝑙</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00000000-0008-0000-0800-000011000000}"/>
                </a:ext>
              </a:extLst>
            </xdr:cNvPr>
            <xdr:cNvSpPr txBox="1"/>
          </xdr:nvSpPr>
          <xdr:spPr>
            <a:xfrm>
              <a:off x="1771650" y="23812500"/>
              <a:ext cx="4105035" cy="2645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𝐶𝑜𝑠𝑡 𝑜𝑓 𝑐𝑎𝑝𝑖𝑡𝑎𝑙=𝑇𝑎𝑟𝑔𝑒𝑡 𝑟𝑒𝑡𝑢𝑟𝑛 𝑜𝑛 𝑐𝑎𝑝𝑖𝑡𝑎𝑙</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𝐴𝑚𝑜𝑢𝑛𝑡 𝑜𝑓 𝑐𝑎𝑝𝑖𝑡𝑎𝑙</a:t>
              </a:r>
              <a:endParaRPr lang="en-US" sz="1100"/>
            </a:p>
          </xdr:txBody>
        </xdr:sp>
      </mc:Fallback>
    </mc:AlternateContent>
    <xdr:clientData/>
  </xdr:oneCellAnchor>
  <xdr:oneCellAnchor>
    <xdr:from>
      <xdr:col>1</xdr:col>
      <xdr:colOff>211667</xdr:colOff>
      <xdr:row>55</xdr:row>
      <xdr:rowOff>179917</xdr:rowOff>
    </xdr:from>
    <xdr:ext cx="1828706" cy="26443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EDC8F00C-327B-F644-8D5B-EA0163F60B3F}"/>
                </a:ext>
              </a:extLst>
            </xdr:cNvPr>
            <xdr:cNvSpPr txBox="1"/>
          </xdr:nvSpPr>
          <xdr:spPr>
            <a:xfrm>
              <a:off x="1037167" y="11334750"/>
              <a:ext cx="182870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𝑀𝑎𝑟𝑔𝑖𝑛</m:t>
                    </m:r>
                    <m:r>
                      <a:rPr lang="en-US" sz="1100" b="0" i="1">
                        <a:latin typeface="Cambria Math" panose="02040503050406030204" pitchFamily="18" charset="0"/>
                      </a:rPr>
                      <m:t>=</m:t>
                    </m:r>
                    <m:r>
                      <a:rPr lang="en-US" sz="1100" b="0" i="1">
                        <a:latin typeface="Cambria Math" panose="02040503050406030204" pitchFamily="18" charset="0"/>
                      </a:rPr>
                      <m:t>𝑃𝑟𝑒𝑚𝑖𝑢𝑚</m:t>
                    </m:r>
                    <m:r>
                      <a:rPr lang="en-US" sz="1100" b="0" i="1">
                        <a:latin typeface="Cambria Math" panose="02040503050406030204" pitchFamily="18" charset="0"/>
                      </a:rPr>
                      <m:t>−</m:t>
                    </m:r>
                    <m:r>
                      <a:rPr lang="en-US" sz="1100" b="0" i="1">
                        <a:latin typeface="Cambria Math" panose="02040503050406030204" pitchFamily="18" charset="0"/>
                      </a:rPr>
                      <m:t>𝐿𝑜𝑠𝑠</m:t>
                    </m:r>
                  </m:oMath>
                </m:oMathPara>
              </a14:m>
              <a:endParaRPr lang="en-US" sz="1100"/>
            </a:p>
          </xdr:txBody>
        </xdr:sp>
      </mc:Choice>
      <mc:Fallback xmlns="">
        <xdr:sp macro="" textlink="">
          <xdr:nvSpPr>
            <xdr:cNvPr id="2" name="TextBox 1">
              <a:extLst>
                <a:ext uri="{FF2B5EF4-FFF2-40B4-BE49-F238E27FC236}">
                  <a16:creationId xmlns:a16="http://schemas.microsoft.com/office/drawing/2014/main" id="{EDC8F00C-327B-F644-8D5B-EA0163F60B3F}"/>
                </a:ext>
              </a:extLst>
            </xdr:cNvPr>
            <xdr:cNvSpPr txBox="1"/>
          </xdr:nvSpPr>
          <xdr:spPr>
            <a:xfrm>
              <a:off x="1037167" y="11334750"/>
              <a:ext cx="182870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𝑀𝑎𝑟𝑔𝑖𝑛=𝑃𝑟𝑒𝑚𝑖𝑢𝑚−𝐿𝑜𝑠𝑠</a:t>
              </a:r>
              <a:endParaRPr lang="en-US" sz="1100"/>
            </a:p>
          </xdr:txBody>
        </xdr:sp>
      </mc:Fallback>
    </mc:AlternateContent>
    <xdr:clientData/>
  </xdr:oneCellAnchor>
  <xdr:oneCellAnchor>
    <xdr:from>
      <xdr:col>1</xdr:col>
      <xdr:colOff>211667</xdr:colOff>
      <xdr:row>62</xdr:row>
      <xdr:rowOff>179917</xdr:rowOff>
    </xdr:from>
    <xdr:ext cx="1558567" cy="40921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C959D6B8-2702-0B40-BFB9-95B4AA0E29F8}"/>
                </a:ext>
              </a:extLst>
            </xdr:cNvPr>
            <xdr:cNvSpPr txBox="1"/>
          </xdr:nvSpPr>
          <xdr:spPr>
            <a:xfrm>
              <a:off x="1037167" y="12943417"/>
              <a:ext cx="1558567" cy="4092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𝐿𝑜𝑠𝑠</m:t>
                    </m:r>
                    <m:r>
                      <a:rPr lang="en-US" sz="1100" b="0" i="1">
                        <a:latin typeface="Cambria Math" panose="02040503050406030204" pitchFamily="18" charset="0"/>
                      </a:rPr>
                      <m:t> </m:t>
                    </m:r>
                    <m:r>
                      <a:rPr lang="en-US" sz="1100" b="0" i="1">
                        <a:latin typeface="Cambria Math" panose="02040503050406030204" pitchFamily="18" charset="0"/>
                      </a:rPr>
                      <m:t>𝑅𝑎𝑡𝑖𝑜</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𝐿𝑜𝑠𝑠</m:t>
                        </m:r>
                      </m:num>
                      <m:den>
                        <m:r>
                          <a:rPr lang="en-US" sz="1100" b="0" i="1">
                            <a:latin typeface="Cambria Math" panose="02040503050406030204" pitchFamily="18" charset="0"/>
                          </a:rPr>
                          <m:t>𝑃𝑟𝑒𝑚𝑖𝑢𝑚</m:t>
                        </m:r>
                      </m:den>
                    </m:f>
                  </m:oMath>
                </m:oMathPara>
              </a14:m>
              <a:endParaRPr lang="en-US" sz="1100"/>
            </a:p>
          </xdr:txBody>
        </xdr:sp>
      </mc:Choice>
      <mc:Fallback xmlns="">
        <xdr:sp macro="" textlink="">
          <xdr:nvSpPr>
            <xdr:cNvPr id="7" name="TextBox 6">
              <a:extLst>
                <a:ext uri="{FF2B5EF4-FFF2-40B4-BE49-F238E27FC236}">
                  <a16:creationId xmlns:a16="http://schemas.microsoft.com/office/drawing/2014/main" id="{C959D6B8-2702-0B40-BFB9-95B4AA0E29F8}"/>
                </a:ext>
              </a:extLst>
            </xdr:cNvPr>
            <xdr:cNvSpPr txBox="1"/>
          </xdr:nvSpPr>
          <xdr:spPr>
            <a:xfrm>
              <a:off x="1037167" y="12943417"/>
              <a:ext cx="1558567" cy="4092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𝐿𝑜𝑠𝑠 𝑅𝑎𝑡𝑖𝑜=𝐿𝑜𝑠𝑠/𝑃𝑟𝑒𝑚𝑖𝑢𝑚</a:t>
              </a:r>
              <a:endParaRPr lang="en-US" sz="1100"/>
            </a:p>
          </xdr:txBody>
        </xdr:sp>
      </mc:Fallback>
    </mc:AlternateContent>
    <xdr:clientData/>
  </xdr:oneCellAnchor>
  <xdr:oneCellAnchor>
    <xdr:from>
      <xdr:col>1</xdr:col>
      <xdr:colOff>211667</xdr:colOff>
      <xdr:row>70</xdr:row>
      <xdr:rowOff>179917</xdr:rowOff>
    </xdr:from>
    <xdr:ext cx="1947969" cy="264431"/>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2E397B34-343D-1A47-A9FC-9A308DB09D2C}"/>
                </a:ext>
              </a:extLst>
            </xdr:cNvPr>
            <xdr:cNvSpPr txBox="1"/>
          </xdr:nvSpPr>
          <xdr:spPr>
            <a:xfrm>
              <a:off x="1037167" y="14552084"/>
              <a:ext cx="1947969"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𝐴𝑠𝑠𝑒𝑡𝑠</m:t>
                    </m:r>
                    <m:r>
                      <a:rPr lang="en-US" sz="1100" b="0" i="1">
                        <a:latin typeface="Cambria Math" panose="02040503050406030204" pitchFamily="18" charset="0"/>
                      </a:rPr>
                      <m:t>=</m:t>
                    </m:r>
                    <m:r>
                      <a:rPr lang="en-US" sz="1100" b="0" i="1">
                        <a:latin typeface="Cambria Math" panose="02040503050406030204" pitchFamily="18" charset="0"/>
                      </a:rPr>
                      <m:t>𝑃𝑟𝑒𝑚𝑖𝑢𝑚</m:t>
                    </m:r>
                    <m:r>
                      <a:rPr lang="en-US" sz="1100" b="0" i="1">
                        <a:latin typeface="Cambria Math" panose="02040503050406030204" pitchFamily="18" charset="0"/>
                      </a:rPr>
                      <m:t>+</m:t>
                    </m:r>
                    <m:r>
                      <a:rPr lang="en-US" sz="1100" b="0" i="1">
                        <a:latin typeface="Cambria Math" panose="02040503050406030204" pitchFamily="18" charset="0"/>
                      </a:rPr>
                      <m:t>𝐶𝑎𝑝𝑖𝑡𝑎𝑙</m:t>
                    </m:r>
                  </m:oMath>
                </m:oMathPara>
              </a14:m>
              <a:endParaRPr lang="en-US" sz="1100"/>
            </a:p>
          </xdr:txBody>
        </xdr:sp>
      </mc:Choice>
      <mc:Fallback xmlns="">
        <xdr:sp macro="" textlink="">
          <xdr:nvSpPr>
            <xdr:cNvPr id="9" name="TextBox 8">
              <a:extLst>
                <a:ext uri="{FF2B5EF4-FFF2-40B4-BE49-F238E27FC236}">
                  <a16:creationId xmlns:a16="http://schemas.microsoft.com/office/drawing/2014/main" id="{2E397B34-343D-1A47-A9FC-9A308DB09D2C}"/>
                </a:ext>
              </a:extLst>
            </xdr:cNvPr>
            <xdr:cNvSpPr txBox="1"/>
          </xdr:nvSpPr>
          <xdr:spPr>
            <a:xfrm>
              <a:off x="1037167" y="14552084"/>
              <a:ext cx="1947969"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𝐴𝑠𝑠𝑒𝑡𝑠=𝑃𝑟𝑒𝑚𝑖𝑢𝑚+𝐶𝑎𝑝𝑖𝑡𝑎𝑙</a:t>
              </a:r>
              <a:endParaRPr lang="en-US" sz="1100"/>
            </a:p>
          </xdr:txBody>
        </xdr:sp>
      </mc:Fallback>
    </mc:AlternateContent>
    <xdr:clientData/>
  </xdr:oneCellAnchor>
  <xdr:oneCellAnchor>
    <xdr:from>
      <xdr:col>1</xdr:col>
      <xdr:colOff>211667</xdr:colOff>
      <xdr:row>77</xdr:row>
      <xdr:rowOff>179917</xdr:rowOff>
    </xdr:from>
    <xdr:ext cx="1751120" cy="437749"/>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A7A0D7F4-5806-A845-BEDE-19CD375E34A0}"/>
                </a:ext>
              </a:extLst>
            </xdr:cNvPr>
            <xdr:cNvSpPr txBox="1"/>
          </xdr:nvSpPr>
          <xdr:spPr>
            <a:xfrm>
              <a:off x="1037167" y="15758584"/>
              <a:ext cx="1751120" cy="4377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𝑅𝑎𝑡𝑒</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𝑅𝑒𝑡𝑢𝑟𝑛</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𝑀𝑎𝑟𝑔𝑖𝑛</m:t>
                        </m:r>
                      </m:num>
                      <m:den>
                        <m:r>
                          <a:rPr lang="en-US" sz="1100" b="0" i="1">
                            <a:latin typeface="Cambria Math" panose="02040503050406030204" pitchFamily="18" charset="0"/>
                          </a:rPr>
                          <m:t>𝐶𝑎𝑝𝑖𝑡𝑎𝑙</m:t>
                        </m:r>
                      </m:den>
                    </m:f>
                  </m:oMath>
                </m:oMathPara>
              </a14:m>
              <a:endParaRPr lang="en-US" sz="1100"/>
            </a:p>
          </xdr:txBody>
        </xdr:sp>
      </mc:Choice>
      <mc:Fallback xmlns="">
        <xdr:sp macro="" textlink="">
          <xdr:nvSpPr>
            <xdr:cNvPr id="11" name="TextBox 10">
              <a:extLst>
                <a:ext uri="{FF2B5EF4-FFF2-40B4-BE49-F238E27FC236}">
                  <a16:creationId xmlns:a16="http://schemas.microsoft.com/office/drawing/2014/main" id="{A7A0D7F4-5806-A845-BEDE-19CD375E34A0}"/>
                </a:ext>
              </a:extLst>
            </xdr:cNvPr>
            <xdr:cNvSpPr txBox="1"/>
          </xdr:nvSpPr>
          <xdr:spPr>
            <a:xfrm>
              <a:off x="1037167" y="15758584"/>
              <a:ext cx="1751120" cy="4377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𝑅𝑎𝑡𝑒 𝑜𝑓 𝑅𝑒𝑡𝑢𝑟𝑛=𝑀𝑎𝑟𝑔𝑖𝑛/𝐶𝑎𝑝𝑖𝑡𝑎𝑙</a:t>
              </a:r>
              <a:endParaRPr lang="en-US" sz="1100"/>
            </a:p>
          </xdr:txBody>
        </xdr:sp>
      </mc:Fallback>
    </mc:AlternateContent>
    <xdr:clientData/>
  </xdr:oneCellAnchor>
  <xdr:oneCellAnchor>
    <xdr:from>
      <xdr:col>1</xdr:col>
      <xdr:colOff>211667</xdr:colOff>
      <xdr:row>85</xdr:row>
      <xdr:rowOff>179917</xdr:rowOff>
    </xdr:from>
    <xdr:ext cx="2114040" cy="437749"/>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449E5206-B271-A647-9585-68FE875EF45A}"/>
                </a:ext>
              </a:extLst>
            </xdr:cNvPr>
            <xdr:cNvSpPr txBox="1"/>
          </xdr:nvSpPr>
          <xdr:spPr>
            <a:xfrm>
              <a:off x="1037167" y="17568334"/>
              <a:ext cx="2114040" cy="4377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𝑃𝑟𝑒𝑚𝑖𝑢𝑚</m:t>
                    </m:r>
                    <m:r>
                      <a:rPr lang="en-US" sz="1100" b="0" i="1">
                        <a:latin typeface="Cambria Math" panose="02040503050406030204" pitchFamily="18" charset="0"/>
                      </a:rPr>
                      <m:t> </m:t>
                    </m:r>
                    <m:r>
                      <a:rPr lang="en-US" sz="1100" b="0" i="1">
                        <a:latin typeface="Cambria Math" panose="02040503050406030204" pitchFamily="18" charset="0"/>
                      </a:rPr>
                      <m:t>𝐿𝑒𝑣𝑒𝑟𝑎𝑔𝑒</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𝑃𝑟𝑒𝑚𝑖𝑢𝑚</m:t>
                        </m:r>
                      </m:num>
                      <m:den>
                        <m:r>
                          <a:rPr lang="en-US" sz="1100" b="0" i="1">
                            <a:latin typeface="Cambria Math" panose="02040503050406030204" pitchFamily="18" charset="0"/>
                          </a:rPr>
                          <m:t>𝐶𝑎𝑝𝑖𝑡𝑎𝑙</m:t>
                        </m:r>
                      </m:den>
                    </m:f>
                  </m:oMath>
                </m:oMathPara>
              </a14:m>
              <a:endParaRPr lang="en-US" sz="1100"/>
            </a:p>
          </xdr:txBody>
        </xdr:sp>
      </mc:Choice>
      <mc:Fallback xmlns="">
        <xdr:sp macro="" textlink="">
          <xdr:nvSpPr>
            <xdr:cNvPr id="15" name="TextBox 14">
              <a:extLst>
                <a:ext uri="{FF2B5EF4-FFF2-40B4-BE49-F238E27FC236}">
                  <a16:creationId xmlns:a16="http://schemas.microsoft.com/office/drawing/2014/main" id="{449E5206-B271-A647-9585-68FE875EF45A}"/>
                </a:ext>
              </a:extLst>
            </xdr:cNvPr>
            <xdr:cNvSpPr txBox="1"/>
          </xdr:nvSpPr>
          <xdr:spPr>
            <a:xfrm>
              <a:off x="1037167" y="17568334"/>
              <a:ext cx="2114040" cy="4377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𝑃𝑟𝑒𝑚𝑖𝑢𝑚 𝐿𝑒𝑣𝑒𝑟𝑎𝑔𝑒=𝑃𝑟𝑒𝑚𝑖𝑢𝑚/𝐶𝑎𝑝𝑖𝑡𝑎𝑙</a:t>
              </a:r>
              <a:endParaRPr lang="en-US" sz="1100"/>
            </a:p>
          </xdr:txBody>
        </xdr:sp>
      </mc:Fallback>
    </mc:AlternateContent>
    <xdr:clientData/>
  </xdr:oneCellAnchor>
</xdr:wsDr>
</file>

<file path=xl/drawings/drawing9.xml><?xml version="1.0" encoding="utf-8"?>
<xdr:wsDr xmlns:xdr="http://schemas.openxmlformats.org/drawingml/2006/spreadsheetDrawing" xmlns:a="http://schemas.openxmlformats.org/drawingml/2006/main">
  <xdr:oneCellAnchor>
    <xdr:from>
      <xdr:col>1</xdr:col>
      <xdr:colOff>179917</xdr:colOff>
      <xdr:row>37</xdr:row>
      <xdr:rowOff>116417</xdr:rowOff>
    </xdr:from>
    <xdr:ext cx="1116203" cy="26443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618E4F31-4DF6-354F-8BD8-8F9B45000C5A}"/>
                </a:ext>
              </a:extLst>
            </xdr:cNvPr>
            <xdr:cNvSpPr txBox="1"/>
          </xdr:nvSpPr>
          <xdr:spPr>
            <a:xfrm>
              <a:off x="1005417" y="7598834"/>
              <a:ext cx="1116203"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𝑆</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r>
                      <a:rPr lang="en-US" sz="1100" b="0" i="1">
                        <a:latin typeface="Cambria Math" panose="02040503050406030204" pitchFamily="18" charset="0"/>
                      </a:rPr>
                      <m:t>=1−</m:t>
                    </m:r>
                    <m:r>
                      <a:rPr lang="en-US" sz="1100" b="0" i="1">
                        <a:latin typeface="Cambria Math" panose="02040503050406030204" pitchFamily="18" charset="0"/>
                      </a:rPr>
                      <m:t>𝐹</m:t>
                    </m:r>
                    <m:r>
                      <a:rPr lang="en-US" sz="1100" b="0" i="1">
                        <a:latin typeface="Cambria Math" panose="02040503050406030204" pitchFamily="18" charset="0"/>
                      </a:rPr>
                      <m:t>(</m:t>
                    </m:r>
                    <m:r>
                      <a:rPr lang="en-US" sz="1100" b="0" i="1">
                        <a:latin typeface="Cambria Math" panose="02040503050406030204" pitchFamily="18" charset="0"/>
                      </a:rPr>
                      <m:t>𝑥</m:t>
                    </m:r>
                    <m:r>
                      <a:rPr lang="en-US" sz="1100" b="0" i="1">
                        <a:latin typeface="Cambria Math" panose="02040503050406030204" pitchFamily="18" charset="0"/>
                      </a:rPr>
                      <m:t>)</m:t>
                    </m:r>
                  </m:oMath>
                </m:oMathPara>
              </a14:m>
              <a:endParaRPr lang="en-US" sz="1100"/>
            </a:p>
          </xdr:txBody>
        </xdr:sp>
      </mc:Choice>
      <mc:Fallback xmlns="">
        <xdr:sp macro="" textlink="">
          <xdr:nvSpPr>
            <xdr:cNvPr id="2" name="TextBox 1">
              <a:extLst>
                <a:ext uri="{FF2B5EF4-FFF2-40B4-BE49-F238E27FC236}">
                  <a16:creationId xmlns:a16="http://schemas.microsoft.com/office/drawing/2014/main" id="{618E4F31-4DF6-354F-8BD8-8F9B45000C5A}"/>
                </a:ext>
              </a:extLst>
            </xdr:cNvPr>
            <xdr:cNvSpPr txBox="1"/>
          </xdr:nvSpPr>
          <xdr:spPr>
            <a:xfrm>
              <a:off x="1005417" y="7598834"/>
              <a:ext cx="1116203"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𝑆(𝑥)=1−𝐹(𝑥)</a:t>
              </a:r>
              <a:endParaRPr lang="en-US" sz="1100"/>
            </a:p>
          </xdr:txBody>
        </xdr:sp>
      </mc:Fallback>
    </mc:AlternateContent>
    <xdr:clientData/>
  </xdr:oneCellAnchor>
  <xdr:oneCellAnchor>
    <xdr:from>
      <xdr:col>1</xdr:col>
      <xdr:colOff>211667</xdr:colOff>
      <xdr:row>45</xdr:row>
      <xdr:rowOff>179917</xdr:rowOff>
    </xdr:from>
    <xdr:ext cx="1084656" cy="28341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C9378D2-7E6A-2349-AC67-DEE1232703E2}"/>
                </a:ext>
              </a:extLst>
            </xdr:cNvPr>
            <xdr:cNvSpPr txBox="1"/>
          </xdr:nvSpPr>
          <xdr:spPr>
            <a:xfrm>
              <a:off x="1037167" y="9271000"/>
              <a:ext cx="1084656" cy="2834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m:t>
                    </m:r>
                    <m:r>
                      <a:rPr lang="en-US" sz="1100" b="0" i="1">
                        <a:latin typeface="Cambria Math" panose="02040503050406030204" pitchFamily="18" charset="0"/>
                      </a:rPr>
                      <m:t>(</m:t>
                    </m:r>
                    <m:r>
                      <a:rPr lang="en-US" sz="1100" b="0" i="1">
                        <a:latin typeface="Cambria Math" panose="02040503050406030204" pitchFamily="18" charset="0"/>
                      </a:rPr>
                      <m:t>𝑥</m:t>
                    </m:r>
                    <m:r>
                      <a:rPr lang="en-US" sz="1100" b="0" i="1">
                        <a:latin typeface="Cambria Math" panose="02040503050406030204" pitchFamily="18" charset="0"/>
                      </a:rPr>
                      <m:t>)=</m:t>
                    </m:r>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𝑆</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e>
                    </m:d>
                  </m:oMath>
                </m:oMathPara>
              </a14:m>
              <a:endParaRPr lang="en-US" sz="1100"/>
            </a:p>
          </xdr:txBody>
        </xdr:sp>
      </mc:Choice>
      <mc:Fallback xmlns="">
        <xdr:sp macro="" textlink="">
          <xdr:nvSpPr>
            <xdr:cNvPr id="3" name="TextBox 2">
              <a:extLst>
                <a:ext uri="{FF2B5EF4-FFF2-40B4-BE49-F238E27FC236}">
                  <a16:creationId xmlns:a16="http://schemas.microsoft.com/office/drawing/2014/main" id="{0C9378D2-7E6A-2349-AC67-DEE1232703E2}"/>
                </a:ext>
              </a:extLst>
            </xdr:cNvPr>
            <xdr:cNvSpPr txBox="1"/>
          </xdr:nvSpPr>
          <xdr:spPr>
            <a:xfrm>
              <a:off x="1037167" y="9271000"/>
              <a:ext cx="1084656" cy="2834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𝑃(𝑥)=𝑔(𝑆(𝑥))</a:t>
              </a:r>
              <a:endParaRPr lang="en-US" sz="1100"/>
            </a:p>
          </xdr:txBody>
        </xdr:sp>
      </mc:Fallback>
    </mc:AlternateContent>
    <xdr:clientData/>
  </xdr:oneCellAnchor>
  <xdr:oneCellAnchor>
    <xdr:from>
      <xdr:col>4</xdr:col>
      <xdr:colOff>719667</xdr:colOff>
      <xdr:row>37</xdr:row>
      <xdr:rowOff>116418</xdr:rowOff>
    </xdr:from>
    <xdr:ext cx="1971117" cy="264431"/>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2824EB08-6E14-4A41-95F0-E2AA39B3E7D9}"/>
                </a:ext>
              </a:extLst>
            </xdr:cNvPr>
            <xdr:cNvSpPr txBox="1"/>
          </xdr:nvSpPr>
          <xdr:spPr>
            <a:xfrm>
              <a:off x="4021667" y="7598835"/>
              <a:ext cx="1971117"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𝐸𝑥𝑝𝑒𝑐𝑡𝑒𝑑</m:t>
                    </m:r>
                    <m:r>
                      <a:rPr lang="en-US" sz="1100" b="0" i="1">
                        <a:latin typeface="Cambria Math" panose="02040503050406030204" pitchFamily="18" charset="0"/>
                      </a:rPr>
                      <m:t> </m:t>
                    </m:r>
                    <m:r>
                      <a:rPr lang="en-US" sz="1100" b="0" i="1">
                        <a:latin typeface="Cambria Math" panose="02040503050406030204" pitchFamily="18" charset="0"/>
                      </a:rPr>
                      <m:t>𝐿𝑜𝑠𝑠</m:t>
                    </m:r>
                    <m:r>
                      <a:rPr lang="en-US" sz="1100" b="0" i="1">
                        <a:latin typeface="Cambria Math" panose="02040503050406030204" pitchFamily="18" charset="0"/>
                      </a:rPr>
                      <m:t>=</m:t>
                    </m:r>
                    <m:r>
                      <a:rPr lang="en-US" sz="1100" b="0" i="1">
                        <a:latin typeface="Cambria Math" panose="02040503050406030204" pitchFamily="18" charset="0"/>
                      </a:rPr>
                      <m:t>𝑆𝑢𝑟𝑣𝑖𝑣𝑎𝑙</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oMath>
                </m:oMathPara>
              </a14:m>
              <a:endParaRPr lang="en-US" sz="1100"/>
            </a:p>
          </xdr:txBody>
        </xdr:sp>
      </mc:Choice>
      <mc:Fallback xmlns="">
        <xdr:sp macro="" textlink="">
          <xdr:nvSpPr>
            <xdr:cNvPr id="4" name="TextBox 3">
              <a:extLst>
                <a:ext uri="{FF2B5EF4-FFF2-40B4-BE49-F238E27FC236}">
                  <a16:creationId xmlns:a16="http://schemas.microsoft.com/office/drawing/2014/main" id="{2824EB08-6E14-4A41-95F0-E2AA39B3E7D9}"/>
                </a:ext>
              </a:extLst>
            </xdr:cNvPr>
            <xdr:cNvSpPr txBox="1"/>
          </xdr:nvSpPr>
          <xdr:spPr>
            <a:xfrm>
              <a:off x="4021667" y="7598835"/>
              <a:ext cx="1971117"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𝐸𝑥𝑝𝑒𝑐𝑡𝑒𝑑 𝐿𝑜𝑠𝑠=𝑆𝑢𝑟𝑣𝑖𝑣𝑎𝑙(𝑥)</a:t>
              </a:r>
              <a:endParaRPr lang="en-US" sz="1100"/>
            </a:p>
          </xdr:txBody>
        </xdr:sp>
      </mc:Fallback>
    </mc:AlternateContent>
    <xdr:clientData/>
  </xdr:oneCellAnchor>
  <xdr:oneCellAnchor>
    <xdr:from>
      <xdr:col>4</xdr:col>
      <xdr:colOff>751417</xdr:colOff>
      <xdr:row>46</xdr:row>
      <xdr:rowOff>10584</xdr:rowOff>
    </xdr:from>
    <xdr:ext cx="2290371" cy="264431"/>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813B2AED-815B-7F4F-B59F-0AED876E9B66}"/>
                </a:ext>
              </a:extLst>
            </xdr:cNvPr>
            <xdr:cNvSpPr txBox="1"/>
          </xdr:nvSpPr>
          <xdr:spPr>
            <a:xfrm>
              <a:off x="4053417" y="9302751"/>
              <a:ext cx="2290371"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𝑃𝑟𝑒𝑚𝑖𝑢𝑚</m:t>
                    </m:r>
                    <m:r>
                      <a:rPr lang="en-US" sz="1100" b="0" i="1">
                        <a:latin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𝐷𝑖𝑠𝑡𝑜𝑟𝑡𝑒𝑑</m:t>
                    </m:r>
                    <m:r>
                      <a:rPr lang="en-US" sz="1100" b="0" i="1">
                        <a:solidFill>
                          <a:schemeClr val="tx1"/>
                        </a:solidFill>
                        <a:latin typeface="Cambria Math" panose="02040503050406030204" pitchFamily="18" charset="0"/>
                        <a:ea typeface="Cambria Math" panose="02040503050406030204" pitchFamily="18" charset="0"/>
                      </a:rPr>
                      <m:t> </m:t>
                    </m:r>
                    <m:r>
                      <a:rPr lang="en-US" sz="1100" b="0" i="1">
                        <a:solidFill>
                          <a:schemeClr val="tx1"/>
                        </a:solidFill>
                        <a:latin typeface="Cambria Math" panose="02040503050406030204" pitchFamily="18" charset="0"/>
                        <a:ea typeface="Cambria Math" panose="02040503050406030204" pitchFamily="18" charset="0"/>
                      </a:rPr>
                      <m:t>𝑆𝑢𝑟𝑣𝑖𝑣𝑎𝑙</m:t>
                    </m:r>
                    <m:r>
                      <a:rPr lang="en-US" sz="1100" b="0" i="1">
                        <a:solidFill>
                          <a:schemeClr val="tx1"/>
                        </a:solidFill>
                        <a:latin typeface="Cambria Math" panose="02040503050406030204" pitchFamily="18" charset="0"/>
                        <a:ea typeface="Cambria Math" panose="02040503050406030204" pitchFamily="18" charset="0"/>
                      </a:rPr>
                      <m:t>(</m:t>
                    </m:r>
                    <m:r>
                      <a:rPr lang="en-US" sz="1100" b="0" i="1">
                        <a:solidFill>
                          <a:schemeClr val="tx1"/>
                        </a:solidFill>
                        <a:latin typeface="Cambria Math" panose="02040503050406030204" pitchFamily="18" charset="0"/>
                        <a:ea typeface="Cambria Math" panose="02040503050406030204" pitchFamily="18" charset="0"/>
                      </a:rPr>
                      <m:t>𝑥</m:t>
                    </m:r>
                    <m:r>
                      <a:rPr lang="en-US" sz="1100" b="0" i="1">
                        <a:solidFill>
                          <a:schemeClr val="tx1"/>
                        </a:solidFill>
                        <a:latin typeface="Cambria Math" panose="02040503050406030204" pitchFamily="18" charset="0"/>
                        <a:ea typeface="Cambria Math" panose="02040503050406030204" pitchFamily="18" charset="0"/>
                      </a:rPr>
                      <m:t>)</m:t>
                    </m:r>
                  </m:oMath>
                </m:oMathPara>
              </a14:m>
              <a:endParaRPr lang="en-US" sz="1100"/>
            </a:p>
          </xdr:txBody>
        </xdr:sp>
      </mc:Choice>
      <mc:Fallback xmlns="">
        <xdr:sp macro="" textlink="">
          <xdr:nvSpPr>
            <xdr:cNvPr id="5" name="TextBox 4">
              <a:extLst>
                <a:ext uri="{FF2B5EF4-FFF2-40B4-BE49-F238E27FC236}">
                  <a16:creationId xmlns:a16="http://schemas.microsoft.com/office/drawing/2014/main" id="{813B2AED-815B-7F4F-B59F-0AED876E9B66}"/>
                </a:ext>
              </a:extLst>
            </xdr:cNvPr>
            <xdr:cNvSpPr txBox="1"/>
          </xdr:nvSpPr>
          <xdr:spPr>
            <a:xfrm>
              <a:off x="4053417" y="9302751"/>
              <a:ext cx="2290371"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𝑃𝑟𝑒𝑚𝑖𝑢𝑚=</a:t>
              </a:r>
              <a:r>
                <a:rPr lang="en-US" sz="1100" b="0" i="0">
                  <a:solidFill>
                    <a:schemeClr val="tx1"/>
                  </a:solidFill>
                  <a:latin typeface="Cambria Math" panose="02040503050406030204" pitchFamily="18" charset="0"/>
                  <a:ea typeface="Cambria Math" panose="02040503050406030204" pitchFamily="18" charset="0"/>
                </a:rPr>
                <a:t>𝐷𝑖𝑠𝑡𝑜𝑟𝑡𝑒𝑑 𝑆𝑢𝑟𝑣𝑖𝑣𝑎𝑙(𝑥)</a:t>
              </a:r>
              <a:endParaRPr lang="en-US" sz="1100"/>
            </a:p>
          </xdr:txBody>
        </xdr:sp>
      </mc:Fallback>
    </mc:AlternateContent>
    <xdr:clientData/>
  </xdr:oneCellAnchor>
  <xdr:oneCellAnchor>
    <xdr:from>
      <xdr:col>1</xdr:col>
      <xdr:colOff>211667</xdr:colOff>
      <xdr:row>53</xdr:row>
      <xdr:rowOff>179917</xdr:rowOff>
    </xdr:from>
    <xdr:ext cx="1256818" cy="44480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4F5DBF13-EBE6-BA4D-9627-93931BEC46C1}"/>
                </a:ext>
              </a:extLst>
            </xdr:cNvPr>
            <xdr:cNvSpPr txBox="1"/>
          </xdr:nvSpPr>
          <xdr:spPr>
            <a:xfrm>
              <a:off x="1037167" y="10879667"/>
              <a:ext cx="1256818" cy="4448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𝐿𝑜𝑠𝑠</m:t>
                    </m:r>
                    <m:r>
                      <a:rPr lang="en-US" sz="1100" b="0" i="1">
                        <a:latin typeface="Cambria Math" panose="02040503050406030204" pitchFamily="18" charset="0"/>
                      </a:rPr>
                      <m:t> </m:t>
                    </m:r>
                    <m:r>
                      <a:rPr lang="en-US" sz="1100" b="0" i="1">
                        <a:latin typeface="Cambria Math" panose="02040503050406030204" pitchFamily="18" charset="0"/>
                      </a:rPr>
                      <m:t>𝑅𝑎𝑡𝑖𝑜</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𝑆</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num>
                      <m:den>
                        <m:r>
                          <a:rPr lang="en-US" sz="1100" b="0" i="1">
                            <a:latin typeface="Cambria Math" panose="02040503050406030204" pitchFamily="18" charset="0"/>
                          </a:rPr>
                          <m:t>𝑃</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4F5DBF13-EBE6-BA4D-9627-93931BEC46C1}"/>
                </a:ext>
              </a:extLst>
            </xdr:cNvPr>
            <xdr:cNvSpPr txBox="1"/>
          </xdr:nvSpPr>
          <xdr:spPr>
            <a:xfrm>
              <a:off x="1037167" y="10879667"/>
              <a:ext cx="1256818" cy="4448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𝐿𝑜𝑠𝑠 𝑅𝑎𝑡𝑖𝑜=𝑆(𝑥)/𝑃(𝑥) </a:t>
              </a:r>
              <a:endParaRPr lang="en-US" sz="1100"/>
            </a:p>
          </xdr:txBody>
        </xdr:sp>
      </mc:Fallback>
    </mc:AlternateContent>
    <xdr:clientData/>
  </xdr:oneCellAnchor>
  <xdr:oneCellAnchor>
    <xdr:from>
      <xdr:col>4</xdr:col>
      <xdr:colOff>751417</xdr:colOff>
      <xdr:row>54</xdr:row>
      <xdr:rowOff>10584</xdr:rowOff>
    </xdr:from>
    <xdr:ext cx="1872371" cy="412613"/>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95733287-A2AA-424A-9521-5C5DBBCFE48A}"/>
                </a:ext>
              </a:extLst>
            </xdr:cNvPr>
            <xdr:cNvSpPr txBox="1"/>
          </xdr:nvSpPr>
          <xdr:spPr>
            <a:xfrm>
              <a:off x="4053417" y="10911417"/>
              <a:ext cx="1872371" cy="41261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𝐿𝑜𝑠𝑠</m:t>
                    </m:r>
                    <m:r>
                      <a:rPr lang="en-US" sz="1100" b="0" i="1">
                        <a:latin typeface="Cambria Math" panose="02040503050406030204" pitchFamily="18" charset="0"/>
                      </a:rPr>
                      <m:t> </m:t>
                    </m:r>
                    <m:r>
                      <a:rPr lang="en-US" sz="1100" b="0" i="1">
                        <a:latin typeface="Cambria Math" panose="02040503050406030204" pitchFamily="18" charset="0"/>
                      </a:rPr>
                      <m:t>𝑅𝑎𝑡𝑖𝑜</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𝐸𝑥𝑝𝑒𝑐𝑡𝑒𝑑</m:t>
                        </m:r>
                        <m:r>
                          <a:rPr lang="en-US" sz="1100" b="0" i="1">
                            <a:latin typeface="Cambria Math" panose="02040503050406030204" pitchFamily="18" charset="0"/>
                          </a:rPr>
                          <m:t> </m:t>
                        </m:r>
                        <m:r>
                          <a:rPr lang="en-US" sz="1100" b="0" i="1">
                            <a:latin typeface="Cambria Math" panose="02040503050406030204" pitchFamily="18" charset="0"/>
                          </a:rPr>
                          <m:t>𝐿𝑜𝑠𝑠</m:t>
                        </m:r>
                      </m:num>
                      <m:den>
                        <m:r>
                          <a:rPr lang="en-US" sz="1100" b="0" i="1">
                            <a:latin typeface="Cambria Math" panose="02040503050406030204" pitchFamily="18" charset="0"/>
                          </a:rPr>
                          <m:t>𝑃𝑟𝑒𝑚𝑖𝑢𝑚</m:t>
                        </m:r>
                      </m:den>
                    </m:f>
                  </m:oMath>
                </m:oMathPara>
              </a14:m>
              <a:endParaRPr lang="en-US" sz="1100"/>
            </a:p>
          </xdr:txBody>
        </xdr:sp>
      </mc:Choice>
      <mc:Fallback xmlns="">
        <xdr:sp macro="" textlink="">
          <xdr:nvSpPr>
            <xdr:cNvPr id="7" name="TextBox 6">
              <a:extLst>
                <a:ext uri="{FF2B5EF4-FFF2-40B4-BE49-F238E27FC236}">
                  <a16:creationId xmlns:a16="http://schemas.microsoft.com/office/drawing/2014/main" id="{95733287-A2AA-424A-9521-5C5DBBCFE48A}"/>
                </a:ext>
              </a:extLst>
            </xdr:cNvPr>
            <xdr:cNvSpPr txBox="1"/>
          </xdr:nvSpPr>
          <xdr:spPr>
            <a:xfrm>
              <a:off x="4053417" y="10911417"/>
              <a:ext cx="1872371" cy="41261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𝐿𝑜𝑠𝑠 𝑅𝑎𝑡𝑖𝑜=(𝐸𝑥𝑝𝑒𝑐𝑡𝑒𝑑 𝐿𝑜𝑠𝑠)/𝑃𝑟𝑒𝑚𝑖𝑢𝑚</a:t>
              </a:r>
              <a:endParaRPr lang="en-US" sz="1100"/>
            </a:p>
          </xdr:txBody>
        </xdr:sp>
      </mc:Fallback>
    </mc:AlternateContent>
    <xdr:clientData/>
  </xdr:oneCellAnchor>
  <xdr:oneCellAnchor>
    <xdr:from>
      <xdr:col>1</xdr:col>
      <xdr:colOff>211667</xdr:colOff>
      <xdr:row>62</xdr:row>
      <xdr:rowOff>179917</xdr:rowOff>
    </xdr:from>
    <xdr:ext cx="1100238" cy="444802"/>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3519B65E-D820-2344-AD0B-F2CC357DFF1E}"/>
                </a:ext>
              </a:extLst>
            </xdr:cNvPr>
            <xdr:cNvSpPr txBox="1"/>
          </xdr:nvSpPr>
          <xdr:spPr>
            <a:xfrm>
              <a:off x="1037167" y="12488334"/>
              <a:ext cx="1100238" cy="4448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𝑀𝑎𝑟𝑘𝑢𝑝</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𝑃</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num>
                      <m:den>
                        <m:r>
                          <a:rPr lang="en-US" sz="1100" b="0" i="1">
                            <a:latin typeface="Cambria Math" panose="02040503050406030204" pitchFamily="18" charset="0"/>
                          </a:rPr>
                          <m:t>𝑆</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den>
                    </m:f>
                  </m:oMath>
                </m:oMathPara>
              </a14:m>
              <a:endParaRPr lang="en-US" sz="1100"/>
            </a:p>
          </xdr:txBody>
        </xdr:sp>
      </mc:Choice>
      <mc:Fallback xmlns="">
        <xdr:sp macro="" textlink="">
          <xdr:nvSpPr>
            <xdr:cNvPr id="8" name="TextBox 7">
              <a:extLst>
                <a:ext uri="{FF2B5EF4-FFF2-40B4-BE49-F238E27FC236}">
                  <a16:creationId xmlns:a16="http://schemas.microsoft.com/office/drawing/2014/main" id="{3519B65E-D820-2344-AD0B-F2CC357DFF1E}"/>
                </a:ext>
              </a:extLst>
            </xdr:cNvPr>
            <xdr:cNvSpPr txBox="1"/>
          </xdr:nvSpPr>
          <xdr:spPr>
            <a:xfrm>
              <a:off x="1037167" y="12488334"/>
              <a:ext cx="1100238" cy="4448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𝑀𝑎𝑟𝑘𝑢𝑝=𝑃(𝑥)/𝑆(𝑥) </a:t>
              </a:r>
              <a:endParaRPr lang="en-US" sz="1100"/>
            </a:p>
          </xdr:txBody>
        </xdr:sp>
      </mc:Fallback>
    </mc:AlternateContent>
    <xdr:clientData/>
  </xdr:oneCellAnchor>
  <xdr:oneCellAnchor>
    <xdr:from>
      <xdr:col>4</xdr:col>
      <xdr:colOff>814917</xdr:colOff>
      <xdr:row>63</xdr:row>
      <xdr:rowOff>10584</xdr:rowOff>
    </xdr:from>
    <xdr:ext cx="1715791" cy="437749"/>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6ED4D59C-C5B1-E940-91B7-6ECA3A1765F7}"/>
                </a:ext>
              </a:extLst>
            </xdr:cNvPr>
            <xdr:cNvSpPr txBox="1"/>
          </xdr:nvSpPr>
          <xdr:spPr>
            <a:xfrm>
              <a:off x="4159250" y="12721167"/>
              <a:ext cx="1715791" cy="4377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𝑀𝑎𝑟𝑘𝑢𝑝</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𝑃𝑟𝑒𝑚𝑖𝑢𝑚</m:t>
                        </m:r>
                      </m:num>
                      <m:den>
                        <m:r>
                          <a:rPr lang="en-US" sz="1100" b="0" i="1">
                            <a:latin typeface="Cambria Math" panose="02040503050406030204" pitchFamily="18" charset="0"/>
                          </a:rPr>
                          <m:t>𝐸𝑥𝑝𝑒𝑐𝑡𝑒𝑑</m:t>
                        </m:r>
                        <m:r>
                          <a:rPr lang="en-US" sz="1100" b="0" i="1">
                            <a:latin typeface="Cambria Math" panose="02040503050406030204" pitchFamily="18" charset="0"/>
                          </a:rPr>
                          <m:t> </m:t>
                        </m:r>
                        <m:r>
                          <a:rPr lang="en-US" sz="1100" b="0" i="1">
                            <a:latin typeface="Cambria Math" panose="02040503050406030204" pitchFamily="18" charset="0"/>
                          </a:rPr>
                          <m:t>𝐿𝑜𝑠𝑠</m:t>
                        </m:r>
                      </m:den>
                    </m:f>
                  </m:oMath>
                </m:oMathPara>
              </a14:m>
              <a:endParaRPr lang="en-US" sz="1100"/>
            </a:p>
          </xdr:txBody>
        </xdr:sp>
      </mc:Choice>
      <mc:Fallback xmlns="">
        <xdr:sp macro="" textlink="">
          <xdr:nvSpPr>
            <xdr:cNvPr id="9" name="TextBox 8">
              <a:extLst>
                <a:ext uri="{FF2B5EF4-FFF2-40B4-BE49-F238E27FC236}">
                  <a16:creationId xmlns:a16="http://schemas.microsoft.com/office/drawing/2014/main" id="{6ED4D59C-C5B1-E940-91B7-6ECA3A1765F7}"/>
                </a:ext>
              </a:extLst>
            </xdr:cNvPr>
            <xdr:cNvSpPr txBox="1"/>
          </xdr:nvSpPr>
          <xdr:spPr>
            <a:xfrm>
              <a:off x="4159250" y="12721167"/>
              <a:ext cx="1715791" cy="4377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𝑀𝑎𝑟𝑘𝑢𝑝=𝑃𝑟𝑒𝑚𝑖𝑢𝑚/(𝐸𝑥𝑝𝑒𝑐𝑡𝑒𝑑 𝐿𝑜𝑠𝑠)</a:t>
              </a:r>
              <a:endParaRPr lang="en-US" sz="1100"/>
            </a:p>
          </xdr:txBody>
        </xdr:sp>
      </mc:Fallback>
    </mc:AlternateContent>
    <xdr:clientData/>
  </xdr:oneCellAnchor>
  <xdr:oneCellAnchor>
    <xdr:from>
      <xdr:col>1</xdr:col>
      <xdr:colOff>211667</xdr:colOff>
      <xdr:row>71</xdr:row>
      <xdr:rowOff>179917</xdr:rowOff>
    </xdr:from>
    <xdr:ext cx="1357295" cy="264431"/>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8B29C232-0BA9-924D-A8EA-58673FABE00F}"/>
                </a:ext>
              </a:extLst>
            </xdr:cNvPr>
            <xdr:cNvSpPr txBox="1"/>
          </xdr:nvSpPr>
          <xdr:spPr>
            <a:xfrm>
              <a:off x="1037167" y="14298084"/>
              <a:ext cx="135729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𝑀</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r>
                      <a:rPr lang="en-US" sz="1100" b="0" i="1">
                        <a:latin typeface="Cambria Math" panose="02040503050406030204" pitchFamily="18" charset="0"/>
                      </a:rPr>
                      <m:t>=</m:t>
                    </m:r>
                    <m:r>
                      <a:rPr lang="en-US" sz="1100" b="0" i="1">
                        <a:latin typeface="Cambria Math" panose="02040503050406030204" pitchFamily="18" charset="0"/>
                      </a:rPr>
                      <m:t>𝑃</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r>
                      <a:rPr lang="en-US" sz="1100" b="0" i="1">
                        <a:latin typeface="Cambria Math" panose="02040503050406030204" pitchFamily="18" charset="0"/>
                      </a:rPr>
                      <m:t>−</m:t>
                    </m:r>
                    <m:r>
                      <a:rPr lang="en-US" sz="1100" b="0" i="1">
                        <a:latin typeface="Cambria Math" panose="02040503050406030204" pitchFamily="18" charset="0"/>
                      </a:rPr>
                      <m:t>𝑆</m:t>
                    </m:r>
                    <m:r>
                      <a:rPr lang="en-US" sz="1100" b="0" i="1">
                        <a:latin typeface="Cambria Math" panose="02040503050406030204" pitchFamily="18" charset="0"/>
                      </a:rPr>
                      <m:t>(</m:t>
                    </m:r>
                    <m:r>
                      <a:rPr lang="en-US" sz="1100" b="0" i="1">
                        <a:latin typeface="Cambria Math" panose="02040503050406030204" pitchFamily="18" charset="0"/>
                      </a:rPr>
                      <m:t>𝑥</m:t>
                    </m:r>
                    <m:r>
                      <a:rPr lang="en-US" sz="1100" b="0" i="1">
                        <a:latin typeface="Cambria Math" panose="02040503050406030204" pitchFamily="18" charset="0"/>
                      </a:rPr>
                      <m:t>)</m:t>
                    </m:r>
                  </m:oMath>
                </m:oMathPara>
              </a14:m>
              <a:endParaRPr lang="en-US" sz="1100"/>
            </a:p>
          </xdr:txBody>
        </xdr:sp>
      </mc:Choice>
      <mc:Fallback xmlns="">
        <xdr:sp macro="" textlink="">
          <xdr:nvSpPr>
            <xdr:cNvPr id="10" name="TextBox 9">
              <a:extLst>
                <a:ext uri="{FF2B5EF4-FFF2-40B4-BE49-F238E27FC236}">
                  <a16:creationId xmlns:a16="http://schemas.microsoft.com/office/drawing/2014/main" id="{8B29C232-0BA9-924D-A8EA-58673FABE00F}"/>
                </a:ext>
              </a:extLst>
            </xdr:cNvPr>
            <xdr:cNvSpPr txBox="1"/>
          </xdr:nvSpPr>
          <xdr:spPr>
            <a:xfrm>
              <a:off x="1037167" y="14298084"/>
              <a:ext cx="1357295"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𝑀(𝑥)=𝑃(𝑥)−𝑆(𝑥)</a:t>
              </a:r>
              <a:endParaRPr lang="en-US" sz="1100"/>
            </a:p>
          </xdr:txBody>
        </xdr:sp>
      </mc:Fallback>
    </mc:AlternateContent>
    <xdr:clientData/>
  </xdr:oneCellAnchor>
  <xdr:oneCellAnchor>
    <xdr:from>
      <xdr:col>5</xdr:col>
      <xdr:colOff>31751</xdr:colOff>
      <xdr:row>72</xdr:row>
      <xdr:rowOff>52918</xdr:rowOff>
    </xdr:from>
    <xdr:ext cx="2448299" cy="264431"/>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E6A4532B-F006-A44B-88BC-D1752DE8716F}"/>
                </a:ext>
              </a:extLst>
            </xdr:cNvPr>
            <xdr:cNvSpPr txBox="1"/>
          </xdr:nvSpPr>
          <xdr:spPr>
            <a:xfrm>
              <a:off x="4201584" y="14573251"/>
              <a:ext cx="2448299"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𝑀𝑎𝑟𝑔𝑖𝑛</m:t>
                    </m:r>
                    <m:r>
                      <a:rPr lang="en-US" sz="1100" b="0" i="1">
                        <a:latin typeface="Cambria Math" panose="02040503050406030204" pitchFamily="18" charset="0"/>
                      </a:rPr>
                      <m:t>=</m:t>
                    </m:r>
                    <m:r>
                      <a:rPr lang="en-US" sz="1100" b="0" i="1">
                        <a:latin typeface="Cambria Math" panose="02040503050406030204" pitchFamily="18" charset="0"/>
                      </a:rPr>
                      <m:t>𝑃𝑟𝑒𝑚𝑖𝑢𝑚</m:t>
                    </m:r>
                    <m:r>
                      <a:rPr lang="en-US" sz="1100" b="0" i="1">
                        <a:latin typeface="Cambria Math" panose="02040503050406030204" pitchFamily="18" charset="0"/>
                      </a:rPr>
                      <m:t>−</m:t>
                    </m:r>
                    <m:r>
                      <a:rPr lang="en-US" sz="1100" b="0" i="1">
                        <a:latin typeface="Cambria Math" panose="02040503050406030204" pitchFamily="18" charset="0"/>
                      </a:rPr>
                      <m:t>𝐸𝑥𝑝𝑒𝑐𝑡𝑒𝑑</m:t>
                    </m:r>
                    <m:r>
                      <a:rPr lang="en-US" sz="1100" b="0" i="1">
                        <a:latin typeface="Cambria Math" panose="02040503050406030204" pitchFamily="18" charset="0"/>
                      </a:rPr>
                      <m:t> </m:t>
                    </m:r>
                    <m:r>
                      <a:rPr lang="en-US" sz="1100" b="0" i="1">
                        <a:latin typeface="Cambria Math" panose="02040503050406030204" pitchFamily="18" charset="0"/>
                      </a:rPr>
                      <m:t>𝐿𝑜𝑠𝑠</m:t>
                    </m:r>
                  </m:oMath>
                </m:oMathPara>
              </a14:m>
              <a:endParaRPr lang="en-US" sz="1100"/>
            </a:p>
          </xdr:txBody>
        </xdr:sp>
      </mc:Choice>
      <mc:Fallback xmlns="">
        <xdr:sp macro="" textlink="">
          <xdr:nvSpPr>
            <xdr:cNvPr id="11" name="TextBox 10">
              <a:extLst>
                <a:ext uri="{FF2B5EF4-FFF2-40B4-BE49-F238E27FC236}">
                  <a16:creationId xmlns:a16="http://schemas.microsoft.com/office/drawing/2014/main" id="{E6A4532B-F006-A44B-88BC-D1752DE8716F}"/>
                </a:ext>
              </a:extLst>
            </xdr:cNvPr>
            <xdr:cNvSpPr txBox="1"/>
          </xdr:nvSpPr>
          <xdr:spPr>
            <a:xfrm>
              <a:off x="4201584" y="14573251"/>
              <a:ext cx="2448299"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𝑀𝑎𝑟𝑔𝑖𝑛=𝑃𝑟𝑒𝑚𝑖𝑢𝑚−𝐸𝑥𝑝𝑒𝑐𝑡𝑒𝑑 𝐿𝑜𝑠𝑠</a:t>
              </a:r>
              <a:endParaRPr lang="en-US" sz="1100"/>
            </a:p>
          </xdr:txBody>
        </xdr:sp>
      </mc:Fallback>
    </mc:AlternateContent>
    <xdr:clientData/>
  </xdr:oneCellAnchor>
  <xdr:oneCellAnchor>
    <xdr:from>
      <xdr:col>1</xdr:col>
      <xdr:colOff>84668</xdr:colOff>
      <xdr:row>172</xdr:row>
      <xdr:rowOff>137584</xdr:rowOff>
    </xdr:from>
    <xdr:ext cx="1492140" cy="267253"/>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4F7427F5-9983-AE4A-8E1E-590A18578DAA}"/>
                </a:ext>
              </a:extLst>
            </xdr:cNvPr>
            <xdr:cNvSpPr txBox="1"/>
          </xdr:nvSpPr>
          <xdr:spPr>
            <a:xfrm>
              <a:off x="910168" y="35538834"/>
              <a:ext cx="1492140" cy="2672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m:t>
                    </m:r>
                    <m:r>
                      <m:rPr>
                        <m:sty m:val="p"/>
                      </m:rPr>
                      <a:rPr lang="el-GR" sz="1100" b="0" i="1">
                        <a:latin typeface="Cambria Math" panose="02040503050406030204" pitchFamily="18" charset="0"/>
                        <a:ea typeface="Cambria Math" panose="02040503050406030204" pitchFamily="18" charset="0"/>
                      </a:rPr>
                      <m:t>Φ</m:t>
                    </m:r>
                    <m:d>
                      <m:dPr>
                        <m:ctrlPr>
                          <a:rPr lang="en-US" sz="1100" b="0" i="1">
                            <a:latin typeface="Cambria Math" panose="02040503050406030204" pitchFamily="18" charset="0"/>
                            <a:ea typeface="Cambria Math" panose="02040503050406030204" pitchFamily="18" charset="0"/>
                          </a:rPr>
                        </m:ctrlPr>
                      </m:dPr>
                      <m:e>
                        <m:sSup>
                          <m:sSupPr>
                            <m:ctrlPr>
                              <a:rPr lang="en-US" sz="1100" b="0" i="1">
                                <a:latin typeface="Cambria Math" panose="02040503050406030204" pitchFamily="18" charset="0"/>
                                <a:ea typeface="Cambria Math" panose="02040503050406030204" pitchFamily="18" charset="0"/>
                              </a:rPr>
                            </m:ctrlPr>
                          </m:sSupPr>
                          <m:e>
                            <m:r>
                              <m:rPr>
                                <m:sty m:val="p"/>
                              </m:rPr>
                              <a:rPr lang="el-GR" sz="1100" b="0" i="1">
                                <a:latin typeface="Cambria Math" panose="02040503050406030204" pitchFamily="18" charset="0"/>
                                <a:ea typeface="Cambria Math" panose="02040503050406030204" pitchFamily="18" charset="0"/>
                              </a:rPr>
                              <m:t>Φ</m:t>
                            </m:r>
                          </m:e>
                          <m:sup>
                            <m:r>
                              <a:rPr lang="en-US" sz="1100" b="0" i="1">
                                <a:latin typeface="Cambria Math" panose="02040503050406030204" pitchFamily="18" charset="0"/>
                                <a:ea typeface="Cambria Math" panose="02040503050406030204" pitchFamily="18" charset="0"/>
                              </a:rPr>
                              <m:t>−1</m:t>
                            </m:r>
                          </m:sup>
                        </m:sSup>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𝑠</m:t>
                            </m:r>
                          </m:e>
                        </m:d>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𝜆</m:t>
                        </m:r>
                      </m:e>
                    </m:d>
                  </m:oMath>
                </m:oMathPara>
              </a14:m>
              <a:endParaRPr lang="en-US" sz="1100"/>
            </a:p>
          </xdr:txBody>
        </xdr:sp>
      </mc:Choice>
      <mc:Fallback xmlns="">
        <xdr:sp macro="" textlink="">
          <xdr:nvSpPr>
            <xdr:cNvPr id="12" name="TextBox 11">
              <a:extLst>
                <a:ext uri="{FF2B5EF4-FFF2-40B4-BE49-F238E27FC236}">
                  <a16:creationId xmlns:a16="http://schemas.microsoft.com/office/drawing/2014/main" id="{4F7427F5-9983-AE4A-8E1E-590A18578DAA}"/>
                </a:ext>
              </a:extLst>
            </xdr:cNvPr>
            <xdr:cNvSpPr txBox="1"/>
          </xdr:nvSpPr>
          <xdr:spPr>
            <a:xfrm>
              <a:off x="910168" y="35538834"/>
              <a:ext cx="1492140" cy="2672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𝑔(𝑠)=</a:t>
              </a:r>
              <a:r>
                <a:rPr lang="el-GR" sz="1100" b="0" i="0">
                  <a:latin typeface="Cambria Math" panose="02040503050406030204" pitchFamily="18" charset="0"/>
                  <a:ea typeface="Cambria Math" panose="02040503050406030204" pitchFamily="18" charset="0"/>
                </a:rPr>
                <a:t>Φ</a:t>
              </a:r>
              <a:r>
                <a:rPr lang="en-US" sz="1100" b="0" i="0">
                  <a:latin typeface="Cambria Math" panose="02040503050406030204" pitchFamily="18" charset="0"/>
                  <a:ea typeface="Cambria Math" panose="02040503050406030204" pitchFamily="18" charset="0"/>
                </a:rPr>
                <a:t>(</a:t>
              </a:r>
              <a:r>
                <a:rPr lang="el-GR" sz="1100" b="0" i="0">
                  <a:latin typeface="Cambria Math" panose="02040503050406030204" pitchFamily="18" charset="0"/>
                  <a:ea typeface="Cambria Math" panose="02040503050406030204" pitchFamily="18" charset="0"/>
                </a:rPr>
                <a:t>Φ</a:t>
              </a:r>
              <a:r>
                <a:rPr lang="en-US" sz="1100" b="0" i="0">
                  <a:latin typeface="Cambria Math" panose="02040503050406030204" pitchFamily="18" charset="0"/>
                  <a:ea typeface="Cambria Math" panose="02040503050406030204" pitchFamily="18" charset="0"/>
                </a:rPr>
                <a:t>^(−1) (𝑠)+𝜆)</a:t>
              </a:r>
              <a:endParaRPr lang="en-US" sz="1100"/>
            </a:p>
          </xdr:txBody>
        </xdr:sp>
      </mc:Fallback>
    </mc:AlternateContent>
    <xdr:clientData/>
  </xdr:oneCellAnchor>
  <xdr:oneCellAnchor>
    <xdr:from>
      <xdr:col>1</xdr:col>
      <xdr:colOff>179917</xdr:colOff>
      <xdr:row>80</xdr:row>
      <xdr:rowOff>116417</xdr:rowOff>
    </xdr:from>
    <xdr:ext cx="1137556" cy="264431"/>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9E66393B-E39F-174C-872D-711F7015EF95}"/>
                </a:ext>
              </a:extLst>
            </xdr:cNvPr>
            <xdr:cNvSpPr txBox="1"/>
          </xdr:nvSpPr>
          <xdr:spPr>
            <a:xfrm>
              <a:off x="1005417" y="15843250"/>
              <a:ext cx="113755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𝑄</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r>
                      <a:rPr lang="en-US" sz="1100" b="0" i="1">
                        <a:latin typeface="Cambria Math" panose="02040503050406030204" pitchFamily="18" charset="0"/>
                      </a:rPr>
                      <m:t>=1−</m:t>
                    </m:r>
                    <m:r>
                      <a:rPr lang="en-US" sz="1100" b="0" i="1">
                        <a:latin typeface="Cambria Math" panose="02040503050406030204" pitchFamily="18" charset="0"/>
                      </a:rPr>
                      <m:t>𝑃</m:t>
                    </m:r>
                    <m:r>
                      <a:rPr lang="en-US" sz="1100" b="0" i="1">
                        <a:latin typeface="Cambria Math" panose="02040503050406030204" pitchFamily="18" charset="0"/>
                      </a:rPr>
                      <m:t>(</m:t>
                    </m:r>
                    <m:r>
                      <a:rPr lang="en-US" sz="1100" b="0" i="1">
                        <a:latin typeface="Cambria Math" panose="02040503050406030204" pitchFamily="18" charset="0"/>
                      </a:rPr>
                      <m:t>𝑥</m:t>
                    </m:r>
                    <m:r>
                      <a:rPr lang="en-US" sz="1100" b="0" i="1">
                        <a:latin typeface="Cambria Math" panose="02040503050406030204" pitchFamily="18" charset="0"/>
                      </a:rPr>
                      <m:t>)</m:t>
                    </m:r>
                  </m:oMath>
                </m:oMathPara>
              </a14:m>
              <a:endParaRPr lang="en-US" sz="1100"/>
            </a:p>
          </xdr:txBody>
        </xdr:sp>
      </mc:Choice>
      <mc:Fallback xmlns="">
        <xdr:sp macro="" textlink="">
          <xdr:nvSpPr>
            <xdr:cNvPr id="13" name="TextBox 12">
              <a:extLst>
                <a:ext uri="{FF2B5EF4-FFF2-40B4-BE49-F238E27FC236}">
                  <a16:creationId xmlns:a16="http://schemas.microsoft.com/office/drawing/2014/main" id="{9E66393B-E39F-174C-872D-711F7015EF95}"/>
                </a:ext>
              </a:extLst>
            </xdr:cNvPr>
            <xdr:cNvSpPr txBox="1"/>
          </xdr:nvSpPr>
          <xdr:spPr>
            <a:xfrm>
              <a:off x="1005417" y="15843250"/>
              <a:ext cx="1137556"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𝑄(𝑥)=1−𝑃(𝑥)</a:t>
              </a:r>
              <a:endParaRPr lang="en-US" sz="1100"/>
            </a:p>
          </xdr:txBody>
        </xdr:sp>
      </mc:Fallback>
    </mc:AlternateContent>
    <xdr:clientData/>
  </xdr:oneCellAnchor>
  <xdr:oneCellAnchor>
    <xdr:from>
      <xdr:col>1</xdr:col>
      <xdr:colOff>211667</xdr:colOff>
      <xdr:row>88</xdr:row>
      <xdr:rowOff>179917</xdr:rowOff>
    </xdr:from>
    <xdr:ext cx="894476" cy="446084"/>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F446FB36-BD6E-8847-B521-9589316C5397}"/>
                </a:ext>
              </a:extLst>
            </xdr:cNvPr>
            <xdr:cNvSpPr txBox="1"/>
          </xdr:nvSpPr>
          <xdr:spPr>
            <a:xfrm>
              <a:off x="1037167" y="17515417"/>
              <a:ext cx="894476" cy="44608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𝜄</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𝑥</m:t>
                        </m:r>
                      </m:e>
                    </m:d>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𝑀</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num>
                      <m:den>
                        <m:r>
                          <a:rPr lang="en-US" sz="1100" b="0" i="1">
                            <a:latin typeface="Cambria Math" panose="02040503050406030204" pitchFamily="18" charset="0"/>
                          </a:rPr>
                          <m:t>𝑄</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F446FB36-BD6E-8847-B521-9589316C5397}"/>
                </a:ext>
              </a:extLst>
            </xdr:cNvPr>
            <xdr:cNvSpPr txBox="1"/>
          </xdr:nvSpPr>
          <xdr:spPr>
            <a:xfrm>
              <a:off x="1037167" y="17515417"/>
              <a:ext cx="894476" cy="44608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ea typeface="Cambria Math" panose="02040503050406030204" pitchFamily="18" charset="0"/>
                </a:rPr>
                <a:t>𝜄(𝑥)</a:t>
              </a:r>
              <a:r>
                <a:rPr lang="en-US" sz="1100" b="0" i="0">
                  <a:latin typeface="Cambria Math" panose="02040503050406030204" pitchFamily="18" charset="0"/>
                </a:rPr>
                <a:t>=𝑀(𝑥)/𝑄(𝑥) </a:t>
              </a:r>
              <a:endParaRPr lang="en-US" sz="1100"/>
            </a:p>
          </xdr:txBody>
        </xdr:sp>
      </mc:Fallback>
    </mc:AlternateContent>
    <xdr:clientData/>
  </xdr:oneCellAnchor>
  <xdr:oneCellAnchor>
    <xdr:from>
      <xdr:col>5</xdr:col>
      <xdr:colOff>84667</xdr:colOff>
      <xdr:row>80</xdr:row>
      <xdr:rowOff>169335</xdr:rowOff>
    </xdr:from>
    <xdr:ext cx="1612749" cy="264431"/>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0F464408-BDAA-5C48-98F6-C0F9C91E76C9}"/>
                </a:ext>
              </a:extLst>
            </xdr:cNvPr>
            <xdr:cNvSpPr txBox="1"/>
          </xdr:nvSpPr>
          <xdr:spPr>
            <a:xfrm>
              <a:off x="4254500" y="16298335"/>
              <a:ext cx="1612749"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𝐶𝑎𝑝𝑖𝑡𝑎𝑙</m:t>
                    </m:r>
                    <m:r>
                      <a:rPr lang="en-US" sz="1100" b="0" i="1">
                        <a:latin typeface="Cambria Math" panose="02040503050406030204" pitchFamily="18" charset="0"/>
                      </a:rPr>
                      <m:t>=1−</m:t>
                    </m:r>
                    <m:r>
                      <a:rPr lang="en-US" sz="1100" b="0" i="1">
                        <a:latin typeface="Cambria Math" panose="02040503050406030204" pitchFamily="18" charset="0"/>
                      </a:rPr>
                      <m:t>𝑃𝑟𝑒𝑚𝑖𝑢𝑚</m:t>
                    </m:r>
                  </m:oMath>
                </m:oMathPara>
              </a14:m>
              <a:endParaRPr lang="en-US" sz="1100"/>
            </a:p>
          </xdr:txBody>
        </xdr:sp>
      </mc:Choice>
      <mc:Fallback xmlns="">
        <xdr:sp macro="" textlink="">
          <xdr:nvSpPr>
            <xdr:cNvPr id="15" name="TextBox 14">
              <a:extLst>
                <a:ext uri="{FF2B5EF4-FFF2-40B4-BE49-F238E27FC236}">
                  <a16:creationId xmlns:a16="http://schemas.microsoft.com/office/drawing/2014/main" id="{0F464408-BDAA-5C48-98F6-C0F9C91E76C9}"/>
                </a:ext>
              </a:extLst>
            </xdr:cNvPr>
            <xdr:cNvSpPr txBox="1"/>
          </xdr:nvSpPr>
          <xdr:spPr>
            <a:xfrm>
              <a:off x="4254500" y="16298335"/>
              <a:ext cx="1612749" cy="264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𝐶𝑎𝑝𝑖𝑡𝑎𝑙=1−𝑃𝑟𝑒𝑚𝑖𝑢𝑚</a:t>
              </a:r>
              <a:endParaRPr lang="en-US" sz="1100"/>
            </a:p>
          </xdr:txBody>
        </xdr:sp>
      </mc:Fallback>
    </mc:AlternateContent>
    <xdr:clientData/>
  </xdr:oneCellAnchor>
  <xdr:oneCellAnchor>
    <xdr:from>
      <xdr:col>4</xdr:col>
      <xdr:colOff>730250</xdr:colOff>
      <xdr:row>88</xdr:row>
      <xdr:rowOff>158751</xdr:rowOff>
    </xdr:from>
    <xdr:ext cx="1547731" cy="43774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4007A3AB-7C03-B547-964F-444E7A9D2E03}"/>
                </a:ext>
              </a:extLst>
            </xdr:cNvPr>
            <xdr:cNvSpPr txBox="1"/>
          </xdr:nvSpPr>
          <xdr:spPr>
            <a:xfrm>
              <a:off x="4074583" y="17695334"/>
              <a:ext cx="1547731" cy="4377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𝑅𝑖𝑠𝑘</m:t>
                    </m:r>
                    <m:r>
                      <a:rPr lang="en-US" sz="1100" b="0" i="1">
                        <a:latin typeface="Cambria Math" panose="02040503050406030204" pitchFamily="18" charset="0"/>
                      </a:rPr>
                      <m:t> </m:t>
                    </m:r>
                    <m:r>
                      <a:rPr lang="en-US" sz="1100" b="0" i="1">
                        <a:latin typeface="Cambria Math" panose="02040503050406030204" pitchFamily="18" charset="0"/>
                      </a:rPr>
                      <m:t>𝑅𝑒𝑡𝑢𝑟𝑛</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𝑀𝑎𝑟𝑔𝑖𝑛</m:t>
                        </m:r>
                      </m:num>
                      <m:den>
                        <m:r>
                          <a:rPr lang="en-US" sz="1100" b="0" i="1">
                            <a:latin typeface="Cambria Math" panose="02040503050406030204" pitchFamily="18" charset="0"/>
                          </a:rPr>
                          <m:t>𝐶𝑎𝑝𝑖𝑡𝑎𝑙</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4007A3AB-7C03-B547-964F-444E7A9D2E03}"/>
                </a:ext>
              </a:extLst>
            </xdr:cNvPr>
            <xdr:cNvSpPr txBox="1"/>
          </xdr:nvSpPr>
          <xdr:spPr>
            <a:xfrm>
              <a:off x="4074583" y="17695334"/>
              <a:ext cx="1547731" cy="4377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𝑅𝑖𝑠𝑘 𝑅𝑒𝑡𝑢𝑟𝑛=𝑀𝑎𝑟𝑔𝑖𝑛/𝐶𝑎𝑝𝑖𝑡𝑎𝑙</a:t>
              </a:r>
              <a:endParaRPr lang="en-US" sz="1100"/>
            </a:p>
          </xdr:txBody>
        </xdr:sp>
      </mc:Fallback>
    </mc:AlternateContent>
    <xdr:clientData/>
  </xdr:oneCellAnchor>
  <xdr:oneCellAnchor>
    <xdr:from>
      <xdr:col>1</xdr:col>
      <xdr:colOff>211667</xdr:colOff>
      <xdr:row>97</xdr:row>
      <xdr:rowOff>179917</xdr:rowOff>
    </xdr:from>
    <xdr:ext cx="1820883" cy="446084"/>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DE256291-5CB9-CB45-9FCE-072C8EA8DC67}"/>
                </a:ext>
              </a:extLst>
            </xdr:cNvPr>
            <xdr:cNvSpPr txBox="1"/>
          </xdr:nvSpPr>
          <xdr:spPr>
            <a:xfrm>
              <a:off x="1037167" y="19124084"/>
              <a:ext cx="1820883" cy="44608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𝑃𝑟𝑒𝑚𝑖𝑢𝑚</m:t>
                    </m:r>
                    <m:r>
                      <a:rPr lang="en-US" sz="1100" b="0" i="1">
                        <a:latin typeface="Cambria Math" panose="02040503050406030204" pitchFamily="18" charset="0"/>
                      </a:rPr>
                      <m:t> </m:t>
                    </m:r>
                    <m:r>
                      <a:rPr lang="en-US" sz="1100" b="0" i="1">
                        <a:latin typeface="Cambria Math" panose="02040503050406030204" pitchFamily="18" charset="0"/>
                      </a:rPr>
                      <m:t>𝐿𝑒𝑣𝑒𝑟𝑎𝑔𝑒</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𝑃</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num>
                      <m:den>
                        <m:r>
                          <a:rPr lang="en-US" sz="1100" b="0" i="1">
                            <a:latin typeface="Cambria Math" panose="02040503050406030204" pitchFamily="18" charset="0"/>
                          </a:rPr>
                          <m:t>𝑄</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den>
                    </m:f>
                  </m:oMath>
                </m:oMathPara>
              </a14:m>
              <a:endParaRPr lang="en-US" sz="1100"/>
            </a:p>
          </xdr:txBody>
        </xdr:sp>
      </mc:Choice>
      <mc:Fallback xmlns="">
        <xdr:sp macro="" textlink="">
          <xdr:nvSpPr>
            <xdr:cNvPr id="17" name="TextBox 16">
              <a:extLst>
                <a:ext uri="{FF2B5EF4-FFF2-40B4-BE49-F238E27FC236}">
                  <a16:creationId xmlns:a16="http://schemas.microsoft.com/office/drawing/2014/main" id="{DE256291-5CB9-CB45-9FCE-072C8EA8DC67}"/>
                </a:ext>
              </a:extLst>
            </xdr:cNvPr>
            <xdr:cNvSpPr txBox="1"/>
          </xdr:nvSpPr>
          <xdr:spPr>
            <a:xfrm>
              <a:off x="1037167" y="19124084"/>
              <a:ext cx="1820883" cy="44608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𝑃𝑟𝑒𝑚𝑖𝑢𝑚 𝐿𝑒𝑣𝑒𝑟𝑎𝑔𝑒=𝑃(𝑥)/𝑄(𝑥) </a:t>
              </a:r>
              <a:endParaRPr lang="en-US" sz="1100"/>
            </a:p>
          </xdr:txBody>
        </xdr:sp>
      </mc:Fallback>
    </mc:AlternateContent>
    <xdr:clientData/>
  </xdr:oneCellAnchor>
  <xdr:oneCellAnchor>
    <xdr:from>
      <xdr:col>4</xdr:col>
      <xdr:colOff>275168</xdr:colOff>
      <xdr:row>97</xdr:row>
      <xdr:rowOff>169333</xdr:rowOff>
    </xdr:from>
    <xdr:ext cx="2114040" cy="437749"/>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1D09319B-D32B-744B-9616-2391B8AEB878}"/>
                </a:ext>
              </a:extLst>
            </xdr:cNvPr>
            <xdr:cNvSpPr txBox="1"/>
          </xdr:nvSpPr>
          <xdr:spPr>
            <a:xfrm>
              <a:off x="3619501" y="19716750"/>
              <a:ext cx="2114040" cy="4377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𝑃𝑟𝑒𝑚𝑖𝑢𝑚</m:t>
                    </m:r>
                    <m:r>
                      <a:rPr lang="en-US" sz="1100" b="0" i="1">
                        <a:latin typeface="Cambria Math" panose="02040503050406030204" pitchFamily="18" charset="0"/>
                      </a:rPr>
                      <m:t> </m:t>
                    </m:r>
                    <m:r>
                      <a:rPr lang="en-US" sz="1100" b="0" i="1">
                        <a:latin typeface="Cambria Math" panose="02040503050406030204" pitchFamily="18" charset="0"/>
                      </a:rPr>
                      <m:t>𝐿𝑒𝑣𝑒𝑟𝑎𝑔𝑒</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𝑃𝑟𝑒𝑚𝑖𝑢𝑚</m:t>
                        </m:r>
                      </m:num>
                      <m:den>
                        <m:r>
                          <a:rPr lang="en-US" sz="1100" b="0" i="1">
                            <a:latin typeface="Cambria Math" panose="02040503050406030204" pitchFamily="18" charset="0"/>
                          </a:rPr>
                          <m:t>𝐶𝑎𝑝𝑖𝑡𝑎𝑙</m:t>
                        </m:r>
                      </m:den>
                    </m:f>
                  </m:oMath>
                </m:oMathPara>
              </a14:m>
              <a:endParaRPr lang="en-US" sz="1100"/>
            </a:p>
          </xdr:txBody>
        </xdr:sp>
      </mc:Choice>
      <mc:Fallback xmlns="">
        <xdr:sp macro="" textlink="">
          <xdr:nvSpPr>
            <xdr:cNvPr id="18" name="TextBox 17">
              <a:extLst>
                <a:ext uri="{FF2B5EF4-FFF2-40B4-BE49-F238E27FC236}">
                  <a16:creationId xmlns:a16="http://schemas.microsoft.com/office/drawing/2014/main" id="{1D09319B-D32B-744B-9616-2391B8AEB878}"/>
                </a:ext>
              </a:extLst>
            </xdr:cNvPr>
            <xdr:cNvSpPr txBox="1"/>
          </xdr:nvSpPr>
          <xdr:spPr>
            <a:xfrm>
              <a:off x="3619501" y="19716750"/>
              <a:ext cx="2114040" cy="4377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𝑃𝑟𝑒𝑚𝑖𝑢𝑚 𝐿𝑒𝑣𝑒𝑟𝑎𝑔𝑒=𝑃𝑟𝑒𝑚𝑖𝑢𝑚/𝐶𝑎𝑝𝑖𝑡𝑎𝑙</a:t>
              </a:r>
              <a:endParaRPr lang="en-US" sz="1100"/>
            </a:p>
          </xdr:txBody>
        </xdr:sp>
      </mc:Fallback>
    </mc:AlternateContent>
    <xdr:clientData/>
  </xdr:oneCellAnchor>
  <xdr:oneCellAnchor>
    <xdr:from>
      <xdr:col>1</xdr:col>
      <xdr:colOff>211667</xdr:colOff>
      <xdr:row>106</xdr:row>
      <xdr:rowOff>179917</xdr:rowOff>
    </xdr:from>
    <xdr:ext cx="1105879" cy="444802"/>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9B21FE21-D7A8-A542-9232-32A3D0D6FC18}"/>
                </a:ext>
              </a:extLst>
            </xdr:cNvPr>
            <xdr:cNvSpPr txBox="1"/>
          </xdr:nvSpPr>
          <xdr:spPr>
            <a:xfrm>
              <a:off x="1037167" y="20933834"/>
              <a:ext cx="1105879" cy="4448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𝛿</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𝑀</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num>
                      <m:den>
                        <m:r>
                          <a:rPr lang="en-US" sz="1100" b="0" i="1">
                            <a:latin typeface="Cambria Math" panose="02040503050406030204" pitchFamily="18" charset="0"/>
                          </a:rPr>
                          <m:t>1−</m:t>
                        </m:r>
                        <m:r>
                          <a:rPr lang="en-US" sz="1100" b="0" i="1">
                            <a:latin typeface="Cambria Math" panose="02040503050406030204" pitchFamily="18" charset="0"/>
                          </a:rPr>
                          <m:t>𝑆</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den>
                    </m:f>
                  </m:oMath>
                </m:oMathPara>
              </a14:m>
              <a:endParaRPr lang="en-US" sz="1100"/>
            </a:p>
          </xdr:txBody>
        </xdr:sp>
      </mc:Choice>
      <mc:Fallback xmlns="">
        <xdr:sp macro="" textlink="">
          <xdr:nvSpPr>
            <xdr:cNvPr id="19" name="TextBox 18">
              <a:extLst>
                <a:ext uri="{FF2B5EF4-FFF2-40B4-BE49-F238E27FC236}">
                  <a16:creationId xmlns:a16="http://schemas.microsoft.com/office/drawing/2014/main" id="{9B21FE21-D7A8-A542-9232-32A3D0D6FC18}"/>
                </a:ext>
              </a:extLst>
            </xdr:cNvPr>
            <xdr:cNvSpPr txBox="1"/>
          </xdr:nvSpPr>
          <xdr:spPr>
            <a:xfrm>
              <a:off x="1037167" y="20933834"/>
              <a:ext cx="1105879" cy="4448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𝛿(𝑥)=𝑀(𝑥)/(1−𝑆(𝑥) )</a:t>
              </a:r>
              <a:endParaRPr lang="en-US" sz="1100"/>
            </a:p>
          </xdr:txBody>
        </xdr:sp>
      </mc:Fallback>
    </mc:AlternateContent>
    <xdr:clientData/>
  </xdr:oneCellAnchor>
  <xdr:oneCellAnchor>
    <xdr:from>
      <xdr:col>4</xdr:col>
      <xdr:colOff>127000</xdr:colOff>
      <xdr:row>107</xdr:row>
      <xdr:rowOff>10584</xdr:rowOff>
    </xdr:from>
    <xdr:ext cx="2617191" cy="442685"/>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13027A0D-CAD2-374A-B15F-BA1967AA95DF}"/>
                </a:ext>
              </a:extLst>
            </xdr:cNvPr>
            <xdr:cNvSpPr txBox="1"/>
          </xdr:nvSpPr>
          <xdr:spPr>
            <a:xfrm>
              <a:off x="3471333" y="21568834"/>
              <a:ext cx="2617191" cy="4426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𝑅𝑖𝑠𝑘</m:t>
                    </m:r>
                    <m:r>
                      <a:rPr lang="en-US" sz="1100" b="0" i="1">
                        <a:latin typeface="Cambria Math" panose="02040503050406030204" pitchFamily="18" charset="0"/>
                      </a:rPr>
                      <m:t> </m:t>
                    </m:r>
                    <m:r>
                      <a:rPr lang="en-US" sz="1100" b="0" i="1">
                        <a:latin typeface="Cambria Math" panose="02040503050406030204" pitchFamily="18" charset="0"/>
                      </a:rPr>
                      <m:t>𝐷𝑖𝑠𝑐𝑜𝑢𝑛𝑡</m:t>
                    </m:r>
                    <m:r>
                      <a:rPr lang="en-US" sz="1100" b="0" i="1">
                        <a:latin typeface="Cambria Math" panose="02040503050406030204" pitchFamily="18" charset="0"/>
                      </a:rPr>
                      <m:t> </m:t>
                    </m:r>
                    <m:r>
                      <a:rPr lang="en-US" sz="1100" b="0" i="1">
                        <a:latin typeface="Cambria Math" panose="02040503050406030204" pitchFamily="18" charset="0"/>
                      </a:rPr>
                      <m:t>𝑅𝑎𝑡𝑒</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𝑀𝑎𝑟𝑔𝑖𝑛</m:t>
                        </m:r>
                      </m:num>
                      <m:den>
                        <m:r>
                          <a:rPr lang="en-US" sz="1100" b="0" i="1">
                            <a:latin typeface="Cambria Math" panose="02040503050406030204" pitchFamily="18" charset="0"/>
                          </a:rPr>
                          <m:t>𝑆h𝑎𝑟𝑒𝑑</m:t>
                        </m:r>
                        <m:r>
                          <a:rPr lang="en-US" sz="1100" b="0" i="1">
                            <a:latin typeface="Cambria Math" panose="02040503050406030204" pitchFamily="18" charset="0"/>
                          </a:rPr>
                          <m:t> </m:t>
                        </m:r>
                        <m:r>
                          <a:rPr lang="en-US" sz="1100" b="0" i="1">
                            <a:latin typeface="Cambria Math" panose="02040503050406030204" pitchFamily="18" charset="0"/>
                          </a:rPr>
                          <m:t>𝐿𝑖𝑎𝑏𝑖𝑙𝑖𝑡𝑦</m:t>
                        </m:r>
                      </m:den>
                    </m:f>
                  </m:oMath>
                </m:oMathPara>
              </a14:m>
              <a:endParaRPr lang="en-US" sz="1100"/>
            </a:p>
          </xdr:txBody>
        </xdr:sp>
      </mc:Choice>
      <mc:Fallback xmlns="">
        <xdr:sp macro="" textlink="">
          <xdr:nvSpPr>
            <xdr:cNvPr id="20" name="TextBox 19">
              <a:extLst>
                <a:ext uri="{FF2B5EF4-FFF2-40B4-BE49-F238E27FC236}">
                  <a16:creationId xmlns:a16="http://schemas.microsoft.com/office/drawing/2014/main" id="{13027A0D-CAD2-374A-B15F-BA1967AA95DF}"/>
                </a:ext>
              </a:extLst>
            </xdr:cNvPr>
            <xdr:cNvSpPr txBox="1"/>
          </xdr:nvSpPr>
          <xdr:spPr>
            <a:xfrm>
              <a:off x="3471333" y="21568834"/>
              <a:ext cx="2617191" cy="4426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𝑅𝑖𝑠𝑘 𝐷𝑖𝑠𝑐𝑜𝑢𝑛𝑡 𝑅𝑎𝑡𝑒=𝑀𝑎𝑟𝑔𝑖𝑛/(𝑆ℎ𝑎𝑟𝑒𝑑 𝐿𝑖𝑎𝑏𝑖𝑙𝑖𝑡𝑦)</a:t>
              </a:r>
              <a:endParaRPr lang="en-US" sz="1100"/>
            </a:p>
          </xdr:txBody>
        </xdr:sp>
      </mc:Fallback>
    </mc:AlternateContent>
    <xdr:clientData/>
  </xdr:oneCellAnchor>
  <xdr:oneCellAnchor>
    <xdr:from>
      <xdr:col>1</xdr:col>
      <xdr:colOff>211667</xdr:colOff>
      <xdr:row>114</xdr:row>
      <xdr:rowOff>179917</xdr:rowOff>
    </xdr:from>
    <xdr:ext cx="1105879" cy="444802"/>
    <mc:AlternateContent xmlns:mc="http://schemas.openxmlformats.org/markup-compatibility/2006" xmlns:a14="http://schemas.microsoft.com/office/drawing/2010/main">
      <mc:Choice Requires="a14">
        <xdr:sp macro="" textlink="">
          <xdr:nvSpPr>
            <xdr:cNvPr id="21" name="TextBox 20">
              <a:extLst>
                <a:ext uri="{FF2B5EF4-FFF2-40B4-BE49-F238E27FC236}">
                  <a16:creationId xmlns:a16="http://schemas.microsoft.com/office/drawing/2014/main" id="{962F981A-987E-6A4D-9E9F-0DCA42C9821F}"/>
                </a:ext>
              </a:extLst>
            </xdr:cNvPr>
            <xdr:cNvSpPr txBox="1"/>
          </xdr:nvSpPr>
          <xdr:spPr>
            <a:xfrm>
              <a:off x="1037167" y="20933834"/>
              <a:ext cx="1105879" cy="4448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𝜈</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𝑄</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num>
                      <m:den>
                        <m:r>
                          <a:rPr lang="en-US" sz="1100" b="0" i="1">
                            <a:latin typeface="Cambria Math" panose="02040503050406030204" pitchFamily="18" charset="0"/>
                          </a:rPr>
                          <m:t>1−</m:t>
                        </m:r>
                        <m:r>
                          <a:rPr lang="en-US" sz="1100" b="0" i="1">
                            <a:latin typeface="Cambria Math" panose="02040503050406030204" pitchFamily="18" charset="0"/>
                          </a:rPr>
                          <m:t>𝑆</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den>
                    </m:f>
                  </m:oMath>
                </m:oMathPara>
              </a14:m>
              <a:endParaRPr lang="en-US" sz="1100"/>
            </a:p>
          </xdr:txBody>
        </xdr:sp>
      </mc:Choice>
      <mc:Fallback xmlns="">
        <xdr:sp macro="" textlink="">
          <xdr:nvSpPr>
            <xdr:cNvPr id="21" name="TextBox 20">
              <a:extLst>
                <a:ext uri="{FF2B5EF4-FFF2-40B4-BE49-F238E27FC236}">
                  <a16:creationId xmlns:a16="http://schemas.microsoft.com/office/drawing/2014/main" id="{962F981A-987E-6A4D-9E9F-0DCA42C9821F}"/>
                </a:ext>
              </a:extLst>
            </xdr:cNvPr>
            <xdr:cNvSpPr txBox="1"/>
          </xdr:nvSpPr>
          <xdr:spPr>
            <a:xfrm>
              <a:off x="1037167" y="20933834"/>
              <a:ext cx="1105879" cy="4448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ea typeface="Cambria Math" panose="02040503050406030204" pitchFamily="18" charset="0"/>
                </a:rPr>
                <a:t>𝜈</a:t>
              </a:r>
              <a:r>
                <a:rPr lang="en-US" sz="1100" b="0" i="0">
                  <a:latin typeface="Cambria Math" panose="02040503050406030204" pitchFamily="18" charset="0"/>
                </a:rPr>
                <a:t>(𝑥)=𝑄(𝑥)/(1−𝑆(𝑥) )</a:t>
              </a:r>
              <a:endParaRPr lang="en-US" sz="1100"/>
            </a:p>
          </xdr:txBody>
        </xdr:sp>
      </mc:Fallback>
    </mc:AlternateContent>
    <xdr:clientData/>
  </xdr:oneCellAnchor>
  <xdr:oneCellAnchor>
    <xdr:from>
      <xdr:col>4</xdr:col>
      <xdr:colOff>10584</xdr:colOff>
      <xdr:row>115</xdr:row>
      <xdr:rowOff>10584</xdr:rowOff>
    </xdr:from>
    <xdr:ext cx="2682081" cy="442685"/>
    <mc:AlternateContent xmlns:mc="http://schemas.openxmlformats.org/markup-compatibility/2006" xmlns:a14="http://schemas.microsoft.com/office/drawing/2010/main">
      <mc:Choice Requires="a14">
        <xdr:sp macro="" textlink="">
          <xdr:nvSpPr>
            <xdr:cNvPr id="22" name="TextBox 21">
              <a:extLst>
                <a:ext uri="{FF2B5EF4-FFF2-40B4-BE49-F238E27FC236}">
                  <a16:creationId xmlns:a16="http://schemas.microsoft.com/office/drawing/2014/main" id="{9D452CA2-47C8-0246-B143-E3C17392FC04}"/>
                </a:ext>
              </a:extLst>
            </xdr:cNvPr>
            <xdr:cNvSpPr txBox="1"/>
          </xdr:nvSpPr>
          <xdr:spPr>
            <a:xfrm>
              <a:off x="3354917" y="23177501"/>
              <a:ext cx="2682081" cy="4426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𝑅𝑖𝑠𝑘</m:t>
                    </m:r>
                    <m:r>
                      <a:rPr lang="en-US" sz="1100" b="0" i="1">
                        <a:latin typeface="Cambria Math" panose="02040503050406030204" pitchFamily="18" charset="0"/>
                      </a:rPr>
                      <m:t> </m:t>
                    </m:r>
                    <m:r>
                      <a:rPr lang="en-US" sz="1100" b="0" i="1">
                        <a:latin typeface="Cambria Math" panose="02040503050406030204" pitchFamily="18" charset="0"/>
                      </a:rPr>
                      <m:t>𝐷𝑖𝑠𝑐𝑜𝑢𝑛𝑡</m:t>
                    </m:r>
                    <m:r>
                      <a:rPr lang="en-US" sz="1100" b="0" i="1">
                        <a:latin typeface="Cambria Math" panose="02040503050406030204" pitchFamily="18" charset="0"/>
                      </a:rPr>
                      <m:t> </m:t>
                    </m:r>
                    <m:r>
                      <a:rPr lang="en-US" sz="1100" b="0" i="1">
                        <a:latin typeface="Cambria Math" panose="02040503050406030204" pitchFamily="18" charset="0"/>
                      </a:rPr>
                      <m:t>𝐹𝑎𝑐𝑡𝑜𝑟</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𝐶𝑎𝑝𝑖𝑡𝑎𝑙</m:t>
                        </m:r>
                      </m:num>
                      <m:den>
                        <m:r>
                          <a:rPr lang="en-US" sz="1100" b="0" i="1">
                            <a:latin typeface="Cambria Math" panose="02040503050406030204" pitchFamily="18" charset="0"/>
                          </a:rPr>
                          <m:t>𝑆h𝑎𝑟𝑒𝑑</m:t>
                        </m:r>
                        <m:r>
                          <a:rPr lang="en-US" sz="1100" b="0" i="1">
                            <a:latin typeface="Cambria Math" panose="02040503050406030204" pitchFamily="18" charset="0"/>
                          </a:rPr>
                          <m:t> </m:t>
                        </m:r>
                        <m:r>
                          <a:rPr lang="en-US" sz="1100" b="0" i="1">
                            <a:latin typeface="Cambria Math" panose="02040503050406030204" pitchFamily="18" charset="0"/>
                          </a:rPr>
                          <m:t>𝐿𝑖𝑎𝑏𝑖𝑙𝑖𝑡𝑦</m:t>
                        </m:r>
                      </m:den>
                    </m:f>
                  </m:oMath>
                </m:oMathPara>
              </a14:m>
              <a:endParaRPr lang="en-US" sz="1100"/>
            </a:p>
          </xdr:txBody>
        </xdr:sp>
      </mc:Choice>
      <mc:Fallback xmlns="">
        <xdr:sp macro="" textlink="">
          <xdr:nvSpPr>
            <xdr:cNvPr id="22" name="TextBox 21">
              <a:extLst>
                <a:ext uri="{FF2B5EF4-FFF2-40B4-BE49-F238E27FC236}">
                  <a16:creationId xmlns:a16="http://schemas.microsoft.com/office/drawing/2014/main" id="{9D452CA2-47C8-0246-B143-E3C17392FC04}"/>
                </a:ext>
              </a:extLst>
            </xdr:cNvPr>
            <xdr:cNvSpPr txBox="1"/>
          </xdr:nvSpPr>
          <xdr:spPr>
            <a:xfrm>
              <a:off x="3354917" y="23177501"/>
              <a:ext cx="2682081" cy="4426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𝑅𝑖𝑠𝑘 𝐷𝑖𝑠𝑐𝑜𝑢𝑛𝑡 𝐹𝑎𝑐𝑡𝑜𝑟=𝐶𝑎𝑝𝑖𝑡𝑎𝑙/(𝑆ℎ𝑎𝑟𝑒𝑑 𝐿𝑖𝑎𝑏𝑖𝑙𝑖𝑡𝑦)</a:t>
              </a:r>
              <a:endParaRPr lang="en-US" sz="1100"/>
            </a:p>
          </xdr:txBody>
        </xdr:sp>
      </mc:Fallback>
    </mc:AlternateContent>
    <xdr:clientData/>
  </xdr:oneCellAnchor>
  <xdr:oneCellAnchor>
    <xdr:from>
      <xdr:col>1</xdr:col>
      <xdr:colOff>127000</xdr:colOff>
      <xdr:row>164</xdr:row>
      <xdr:rowOff>148166</xdr:rowOff>
    </xdr:from>
    <xdr:ext cx="731098" cy="264431"/>
    <mc:AlternateContent xmlns:mc="http://schemas.openxmlformats.org/markup-compatibility/2006" xmlns:a14="http://schemas.microsoft.com/office/drawing/2010/main">
      <mc:Choice Requires="a14">
        <xdr:sp macro="" textlink="">
          <xdr:nvSpPr>
            <xdr:cNvPr id="23" name="TextBox 22">
              <a:extLst>
                <a:ext uri="{FF2B5EF4-FFF2-40B4-BE49-F238E27FC236}">
                  <a16:creationId xmlns:a16="http://schemas.microsoft.com/office/drawing/2014/main" id="{83BCE9A1-ABFE-664D-B4C8-2136C22170AA}"/>
                </a:ext>
              </a:extLst>
            </xdr:cNvPr>
            <xdr:cNvSpPr txBox="1"/>
          </xdr:nvSpPr>
          <xdr:spPr>
            <a:xfrm>
              <a:off x="952500" y="33940749"/>
              <a:ext cx="731098"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m:t>
                    </m:r>
                    <m:sSup>
                      <m:sSupPr>
                        <m:ctrlPr>
                          <a:rPr lang="en-US" sz="1100" b="0" i="1">
                            <a:latin typeface="Cambria Math" panose="02040503050406030204" pitchFamily="18" charset="0"/>
                          </a:rPr>
                        </m:ctrlPr>
                      </m:sSupPr>
                      <m:e>
                        <m:r>
                          <a:rPr lang="en-US" sz="1100" b="0" i="1">
                            <a:latin typeface="Cambria Math" panose="02040503050406030204" pitchFamily="18" charset="0"/>
                          </a:rPr>
                          <m:t>𝑠</m:t>
                        </m:r>
                      </m:e>
                      <m:sup>
                        <m:r>
                          <a:rPr lang="en-US" sz="1100" b="0" i="1">
                            <a:latin typeface="Cambria Math" panose="02040503050406030204" pitchFamily="18" charset="0"/>
                            <a:ea typeface="Cambria Math" panose="02040503050406030204" pitchFamily="18" charset="0"/>
                          </a:rPr>
                          <m:t>𝛼</m:t>
                        </m:r>
                      </m:sup>
                    </m:sSup>
                  </m:oMath>
                </m:oMathPara>
              </a14:m>
              <a:endParaRPr lang="en-US" sz="1100"/>
            </a:p>
          </xdr:txBody>
        </xdr:sp>
      </mc:Choice>
      <mc:Fallback xmlns="">
        <xdr:sp macro="" textlink="">
          <xdr:nvSpPr>
            <xdr:cNvPr id="23" name="TextBox 22">
              <a:extLst>
                <a:ext uri="{FF2B5EF4-FFF2-40B4-BE49-F238E27FC236}">
                  <a16:creationId xmlns:a16="http://schemas.microsoft.com/office/drawing/2014/main" id="{83BCE9A1-ABFE-664D-B4C8-2136C22170AA}"/>
                </a:ext>
              </a:extLst>
            </xdr:cNvPr>
            <xdr:cNvSpPr txBox="1"/>
          </xdr:nvSpPr>
          <xdr:spPr>
            <a:xfrm>
              <a:off x="952500" y="33940749"/>
              <a:ext cx="731098"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𝑔(𝑠)=𝑠^</a:t>
              </a:r>
              <a:r>
                <a:rPr lang="en-US" sz="1100" b="0" i="0">
                  <a:latin typeface="Cambria Math" panose="02040503050406030204" pitchFamily="18" charset="0"/>
                  <a:ea typeface="Cambria Math" panose="02040503050406030204" pitchFamily="18" charset="0"/>
                </a:rPr>
                <a:t>𝛼</a:t>
              </a:r>
              <a:endParaRPr lang="en-US" sz="1100"/>
            </a:p>
          </xdr:txBody>
        </xdr:sp>
      </mc:Fallback>
    </mc:AlternateContent>
    <xdr:clientData/>
  </xdr:oneCellAnchor>
  <xdr:oneCellAnchor>
    <xdr:from>
      <xdr:col>1</xdr:col>
      <xdr:colOff>127000</xdr:colOff>
      <xdr:row>168</xdr:row>
      <xdr:rowOff>137583</xdr:rowOff>
    </xdr:from>
    <xdr:ext cx="1363258" cy="264431"/>
    <mc:AlternateContent xmlns:mc="http://schemas.openxmlformats.org/markup-compatibility/2006" xmlns:a14="http://schemas.microsoft.com/office/drawing/2010/main">
      <mc:Choice Requires="a14">
        <xdr:sp macro="" textlink="">
          <xdr:nvSpPr>
            <xdr:cNvPr id="24" name="TextBox 23">
              <a:extLst>
                <a:ext uri="{FF2B5EF4-FFF2-40B4-BE49-F238E27FC236}">
                  <a16:creationId xmlns:a16="http://schemas.microsoft.com/office/drawing/2014/main" id="{637DB97E-90E1-E546-845F-CB5E1A61509C}"/>
                </a:ext>
              </a:extLst>
            </xdr:cNvPr>
            <xdr:cNvSpPr txBox="1"/>
          </xdr:nvSpPr>
          <xdr:spPr>
            <a:xfrm>
              <a:off x="952500" y="34734500"/>
              <a:ext cx="1363258"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=1−</m:t>
                    </m:r>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𝑠</m:t>
                            </m:r>
                          </m:e>
                        </m:d>
                      </m:e>
                      <m:sup>
                        <m:r>
                          <a:rPr lang="en-US" sz="1100" b="0" i="1">
                            <a:latin typeface="Cambria Math" panose="02040503050406030204" pitchFamily="18" charset="0"/>
                          </a:rPr>
                          <m:t>𝑚</m:t>
                        </m:r>
                      </m:sup>
                    </m:sSup>
                  </m:oMath>
                </m:oMathPara>
              </a14:m>
              <a:endParaRPr lang="en-US" sz="1100"/>
            </a:p>
          </xdr:txBody>
        </xdr:sp>
      </mc:Choice>
      <mc:Fallback xmlns="">
        <xdr:sp macro="" textlink="">
          <xdr:nvSpPr>
            <xdr:cNvPr id="24" name="TextBox 23">
              <a:extLst>
                <a:ext uri="{FF2B5EF4-FFF2-40B4-BE49-F238E27FC236}">
                  <a16:creationId xmlns:a16="http://schemas.microsoft.com/office/drawing/2014/main" id="{637DB97E-90E1-E546-845F-CB5E1A61509C}"/>
                </a:ext>
              </a:extLst>
            </xdr:cNvPr>
            <xdr:cNvSpPr txBox="1"/>
          </xdr:nvSpPr>
          <xdr:spPr>
            <a:xfrm>
              <a:off x="952500" y="34734500"/>
              <a:ext cx="1363258"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𝑔(𝑠)=1−(1−𝑠)^𝑚</a:t>
              </a:r>
              <a:endParaRPr lang="en-US" sz="1100"/>
            </a:p>
          </xdr:txBody>
        </xdr:sp>
      </mc:Fallback>
    </mc:AlternateContent>
    <xdr:clientData/>
  </xdr:oneCellAnchor>
  <xdr:oneCellAnchor>
    <xdr:from>
      <xdr:col>5</xdr:col>
      <xdr:colOff>74083</xdr:colOff>
      <xdr:row>156</xdr:row>
      <xdr:rowOff>127000</xdr:rowOff>
    </xdr:from>
    <xdr:ext cx="1421928" cy="632737"/>
    <mc:AlternateContent xmlns:mc="http://schemas.openxmlformats.org/markup-compatibility/2006" xmlns:a14="http://schemas.microsoft.com/office/drawing/2010/main">
      <mc:Choice Requires="a14">
        <xdr:sp macro="" textlink="">
          <xdr:nvSpPr>
            <xdr:cNvPr id="25" name="TextBox 24">
              <a:extLst>
                <a:ext uri="{FF2B5EF4-FFF2-40B4-BE49-F238E27FC236}">
                  <a16:creationId xmlns:a16="http://schemas.microsoft.com/office/drawing/2014/main" id="{3D6517A9-5AB9-4C4D-9C8F-0D9B7375A733}"/>
                </a:ext>
              </a:extLst>
            </xdr:cNvPr>
            <xdr:cNvSpPr txBox="1"/>
          </xdr:nvSpPr>
          <xdr:spPr>
            <a:xfrm>
              <a:off x="4243916" y="31665333"/>
              <a:ext cx="1421928" cy="6327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m:t>
                    </m:r>
                    <m:d>
                      <m:dPr>
                        <m:begChr m:val="{"/>
                        <m:endChr m:val=""/>
                        <m:ctrlPr>
                          <a:rPr lang="en-US" sz="1100" b="0" i="1">
                            <a:latin typeface="Cambria Math" panose="02040503050406030204" pitchFamily="18" charset="0"/>
                          </a:rPr>
                        </m:ctrlPr>
                      </m:dPr>
                      <m:e>
                        <m:m>
                          <m:mPr>
                            <m:mcs>
                              <m:mc>
                                <m:mcPr>
                                  <m:count m:val="2"/>
                                  <m:mcJc m:val="center"/>
                                </m:mcPr>
                              </m:mc>
                            </m:mcs>
                            <m:ctrlPr>
                              <a:rPr lang="en-US" sz="1100" b="0" i="1">
                                <a:latin typeface="Cambria Math" panose="02040503050406030204" pitchFamily="18" charset="0"/>
                              </a:rPr>
                            </m:ctrlPr>
                          </m:mPr>
                          <m:mr>
                            <m:e>
                              <m:f>
                                <m:fPr>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rPr>
                                    <m:t>𝑠</m:t>
                                  </m:r>
                                  <m:r>
                                    <a:rPr lang="en-US" sz="1100" b="0" i="1">
                                      <a:latin typeface="Cambria Math" panose="02040503050406030204" pitchFamily="18" charset="0"/>
                                    </a:rPr>
                                    <m:t>+</m:t>
                                  </m:r>
                                  <m:r>
                                    <a:rPr lang="en-US" sz="1100" b="0" i="1">
                                      <a:latin typeface="Cambria Math" panose="02040503050406030204" pitchFamily="18" charset="0"/>
                                      <a:ea typeface="Cambria Math" panose="02040503050406030204" pitchFamily="18" charset="0"/>
                                    </a:rPr>
                                    <m:t>𝜄</m:t>
                                  </m:r>
                                </m:num>
                                <m:den>
                                  <m:r>
                                    <a:rPr lang="en-US" sz="1100" b="0" i="0">
                                      <a:latin typeface="Cambria Math" panose="02040503050406030204" pitchFamily="18" charset="0"/>
                                      <a:ea typeface="Cambria Math" panose="02040503050406030204" pitchFamily="18" charset="0"/>
                                    </a:rPr>
                                    <m:t>1+</m:t>
                                  </m:r>
                                  <m:r>
                                    <a:rPr lang="en-US" sz="1100" b="0" i="1">
                                      <a:latin typeface="Cambria Math" panose="02040503050406030204" pitchFamily="18" charset="0"/>
                                      <a:ea typeface="Cambria Math" panose="02040503050406030204" pitchFamily="18" charset="0"/>
                                    </a:rPr>
                                    <m:t>𝜄</m:t>
                                  </m:r>
                                </m:den>
                              </m:f>
                            </m:e>
                            <m:e>
                              <m:r>
                                <a:rPr lang="en-US" sz="1100" b="0" i="1">
                                  <a:latin typeface="Cambria Math" panose="02040503050406030204" pitchFamily="18" charset="0"/>
                                </a:rPr>
                                <m:t>𝑠</m:t>
                              </m:r>
                              <m:r>
                                <a:rPr lang="en-US" sz="1100" b="0" i="1">
                                  <a:latin typeface="Cambria Math" panose="02040503050406030204" pitchFamily="18" charset="0"/>
                                </a:rPr>
                                <m:t>&gt;0</m:t>
                              </m:r>
                            </m:e>
                          </m:mr>
                          <m:mr>
                            <m:e>
                              <m:r>
                                <a:rPr lang="en-US" sz="1100" b="0" i="1">
                                  <a:latin typeface="Cambria Math" panose="02040503050406030204" pitchFamily="18" charset="0"/>
                                </a:rPr>
                                <m:t>0</m:t>
                              </m:r>
                            </m:e>
                            <m:e>
                              <m:r>
                                <a:rPr lang="en-US" sz="1100" b="0" i="1">
                                  <a:latin typeface="Cambria Math" panose="02040503050406030204" pitchFamily="18" charset="0"/>
                                </a:rPr>
                                <m:t>𝑠</m:t>
                              </m:r>
                              <m:r>
                                <a:rPr lang="en-US" sz="1100" b="0" i="1">
                                  <a:latin typeface="Cambria Math" panose="02040503050406030204" pitchFamily="18" charset="0"/>
                                </a:rPr>
                                <m:t>=0</m:t>
                              </m:r>
                            </m:e>
                          </m:mr>
                        </m:m>
                      </m:e>
                    </m:d>
                  </m:oMath>
                </m:oMathPara>
              </a14:m>
              <a:endParaRPr lang="en-US" sz="1100"/>
            </a:p>
          </xdr:txBody>
        </xdr:sp>
      </mc:Choice>
      <mc:Fallback xmlns="">
        <xdr:sp macro="" textlink="">
          <xdr:nvSpPr>
            <xdr:cNvPr id="25" name="TextBox 24">
              <a:extLst>
                <a:ext uri="{FF2B5EF4-FFF2-40B4-BE49-F238E27FC236}">
                  <a16:creationId xmlns:a16="http://schemas.microsoft.com/office/drawing/2014/main" id="{3D6517A9-5AB9-4C4D-9C8F-0D9B7375A733}"/>
                </a:ext>
              </a:extLst>
            </xdr:cNvPr>
            <xdr:cNvSpPr txBox="1"/>
          </xdr:nvSpPr>
          <xdr:spPr>
            <a:xfrm>
              <a:off x="4243916" y="31665333"/>
              <a:ext cx="1421928" cy="6327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𝑔(𝑠)={■8(</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𝑠+</a:t>
              </a:r>
              <a:r>
                <a:rPr lang="en-US" sz="1100" b="0" i="0">
                  <a:latin typeface="Cambria Math" panose="02040503050406030204" pitchFamily="18" charset="0"/>
                  <a:ea typeface="Cambria Math" panose="02040503050406030204" pitchFamily="18" charset="0"/>
                </a:rPr>
                <a:t>𝜄)/(1+𝜄)&amp;</a:t>
              </a:r>
              <a:r>
                <a:rPr lang="en-US" sz="1100" b="0" i="0">
                  <a:latin typeface="Cambria Math" panose="02040503050406030204" pitchFamily="18" charset="0"/>
                </a:rPr>
                <a:t>𝑠&gt;0@0&amp;𝑠=0)┤</a:t>
              </a:r>
              <a:endParaRPr lang="en-US" sz="1100"/>
            </a:p>
          </xdr:txBody>
        </xdr:sp>
      </mc:Fallback>
    </mc:AlternateContent>
    <xdr:clientData/>
  </xdr:oneCellAnchor>
  <xdr:oneCellAnchor>
    <xdr:from>
      <xdr:col>1</xdr:col>
      <xdr:colOff>116418</xdr:colOff>
      <xdr:row>176</xdr:row>
      <xdr:rowOff>84667</xdr:rowOff>
    </xdr:from>
    <xdr:ext cx="1132490" cy="410690"/>
    <mc:AlternateContent xmlns:mc="http://schemas.openxmlformats.org/markup-compatibility/2006" xmlns:a14="http://schemas.microsoft.com/office/drawing/2010/main">
      <mc:Choice Requires="a14">
        <xdr:sp macro="" textlink="">
          <xdr:nvSpPr>
            <xdr:cNvPr id="26" name="TextBox 25">
              <a:extLst>
                <a:ext uri="{FF2B5EF4-FFF2-40B4-BE49-F238E27FC236}">
                  <a16:creationId xmlns:a16="http://schemas.microsoft.com/office/drawing/2014/main" id="{C4F6CBE0-FF04-8343-98DD-B1FEC8744BFE}"/>
                </a:ext>
              </a:extLst>
            </xdr:cNvPr>
            <xdr:cNvSpPr txBox="1"/>
          </xdr:nvSpPr>
          <xdr:spPr>
            <a:xfrm>
              <a:off x="941918" y="35655250"/>
              <a:ext cx="1132490" cy="4106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𝑠</m:t>
                        </m:r>
                      </m:num>
                      <m:den>
                        <m:r>
                          <a:rPr lang="en-US" sz="1100" b="0" i="1">
                            <a:latin typeface="Cambria Math" panose="02040503050406030204" pitchFamily="18" charset="0"/>
                            <a:ea typeface="Cambria Math" panose="02040503050406030204" pitchFamily="18" charset="0"/>
                          </a:rPr>
                          <m:t>1−</m:t>
                        </m:r>
                        <m:r>
                          <a:rPr lang="en-US" sz="1100" b="0" i="1">
                            <a:latin typeface="Cambria Math" panose="02040503050406030204" pitchFamily="18" charset="0"/>
                            <a:ea typeface="Cambria Math" panose="02040503050406030204" pitchFamily="18" charset="0"/>
                          </a:rPr>
                          <m:t>𝑝</m:t>
                        </m:r>
                      </m:den>
                    </m:f>
                  </m:oMath>
                </m:oMathPara>
              </a14:m>
              <a:endParaRPr lang="en-US" sz="1100"/>
            </a:p>
          </xdr:txBody>
        </xdr:sp>
      </mc:Choice>
      <mc:Fallback xmlns="">
        <xdr:sp macro="" textlink="">
          <xdr:nvSpPr>
            <xdr:cNvPr id="26" name="TextBox 25">
              <a:extLst>
                <a:ext uri="{FF2B5EF4-FFF2-40B4-BE49-F238E27FC236}">
                  <a16:creationId xmlns:a16="http://schemas.microsoft.com/office/drawing/2014/main" id="{C4F6CBE0-FF04-8343-98DD-B1FEC8744BFE}"/>
                </a:ext>
              </a:extLst>
            </xdr:cNvPr>
            <xdr:cNvSpPr txBox="1"/>
          </xdr:nvSpPr>
          <xdr:spPr>
            <a:xfrm>
              <a:off x="941918" y="35655250"/>
              <a:ext cx="1132490" cy="4106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𝑔(𝑠)=1</a:t>
              </a:r>
              <a:r>
                <a:rPr lang="en-US" sz="1100" b="0" i="0">
                  <a:latin typeface="Cambria Math" panose="02040503050406030204" pitchFamily="18" charset="0"/>
                  <a:ea typeface="Cambria Math" panose="02040503050406030204" pitchFamily="18" charset="0"/>
                </a:rPr>
                <a:t>∧𝑠/(1−𝑝)</a:t>
              </a:r>
              <a:endParaRPr lang="en-US" sz="1100"/>
            </a:p>
          </xdr:txBody>
        </xdr:sp>
      </mc:Fallback>
    </mc:AlternateContent>
    <xdr:clientData/>
  </xdr:oneCellAnchor>
  <xdr:oneCellAnchor>
    <xdr:from>
      <xdr:col>1</xdr:col>
      <xdr:colOff>211668</xdr:colOff>
      <xdr:row>156</xdr:row>
      <xdr:rowOff>148168</xdr:rowOff>
    </xdr:from>
    <xdr:ext cx="1512658" cy="469937"/>
    <mc:AlternateContent xmlns:mc="http://schemas.openxmlformats.org/markup-compatibility/2006" xmlns:a14="http://schemas.microsoft.com/office/drawing/2010/main">
      <mc:Choice Requires="a14">
        <xdr:sp macro="" textlink="">
          <xdr:nvSpPr>
            <xdr:cNvPr id="27" name="TextBox 26">
              <a:extLst>
                <a:ext uri="{FF2B5EF4-FFF2-40B4-BE49-F238E27FC236}">
                  <a16:creationId xmlns:a16="http://schemas.microsoft.com/office/drawing/2014/main" id="{F81E2CFC-9416-DA48-95D8-19F4ED37639F}"/>
                </a:ext>
              </a:extLst>
            </xdr:cNvPr>
            <xdr:cNvSpPr txBox="1"/>
          </xdr:nvSpPr>
          <xdr:spPr>
            <a:xfrm>
              <a:off x="1037168" y="31686501"/>
              <a:ext cx="1512658" cy="4699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𝑔</m:t>
                    </m:r>
                    <m:d>
                      <m:dPr>
                        <m:ctrlPr>
                          <a:rPr lang="en-US" sz="1100" b="0" i="1">
                            <a:latin typeface="Cambria Math" panose="02040503050406030204" pitchFamily="18" charset="0"/>
                          </a:rPr>
                        </m:ctrlPr>
                      </m:dPr>
                      <m:e>
                        <m:r>
                          <a:rPr lang="en-US" sz="1100" b="0" i="1">
                            <a:latin typeface="Cambria Math" panose="02040503050406030204" pitchFamily="18" charset="0"/>
                          </a:rPr>
                          <m:t>𝑠</m:t>
                        </m:r>
                      </m:e>
                    </m:d>
                    <m:r>
                      <a:rPr lang="en-US" sz="1100" b="0" i="1">
                        <a:latin typeface="Cambria Math" panose="02040503050406030204" pitchFamily="18" charset="0"/>
                      </a:rPr>
                      <m:t>=</m:t>
                    </m:r>
                    <m:d>
                      <m:dPr>
                        <m:begChr m:val="{"/>
                        <m:endChr m:val=""/>
                        <m:ctrlPr>
                          <a:rPr lang="en-US" sz="1100" b="0" i="1">
                            <a:latin typeface="Cambria Math" panose="02040503050406030204" pitchFamily="18" charset="0"/>
                          </a:rPr>
                        </m:ctrlPr>
                      </m:dPr>
                      <m:e>
                        <m:m>
                          <m:mPr>
                            <m:mcs>
                              <m:mc>
                                <m:mcPr>
                                  <m:count m:val="2"/>
                                  <m:mcJc m:val="center"/>
                                </m:mcPr>
                              </m:mc>
                            </m:mcs>
                            <m:ctrlPr>
                              <a:rPr lang="en-US" sz="1100" b="0" i="1">
                                <a:latin typeface="Cambria Math" panose="02040503050406030204" pitchFamily="18" charset="0"/>
                              </a:rPr>
                            </m:ctrlPr>
                          </m:mPr>
                          <m:mr>
                            <m:e>
                              <m:r>
                                <a:rPr lang="en-US" sz="1100" b="0" i="1">
                                  <a:latin typeface="Cambria Math" panose="02040503050406030204" pitchFamily="18" charset="0"/>
                                  <a:ea typeface="Cambria Math" panose="02040503050406030204" pitchFamily="18" charset="0"/>
                                </a:rPr>
                                <m:t>𝜈</m:t>
                              </m:r>
                              <m:r>
                                <a:rPr lang="en-US" sz="1100" b="0" i="1">
                                  <a:latin typeface="Cambria Math" panose="02040503050406030204" pitchFamily="18" charset="0"/>
                                  <a:ea typeface="Cambria Math" panose="02040503050406030204" pitchFamily="18" charset="0"/>
                                </a:rPr>
                                <m:t>𝑠</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𝛿</m:t>
                              </m:r>
                            </m:e>
                            <m:e>
                              <m:r>
                                <a:rPr lang="en-US" sz="1100" b="0" i="1">
                                  <a:latin typeface="Cambria Math" panose="02040503050406030204" pitchFamily="18" charset="0"/>
                                </a:rPr>
                                <m:t>𝑠</m:t>
                              </m:r>
                              <m:r>
                                <a:rPr lang="en-US" sz="1100" b="0" i="1">
                                  <a:latin typeface="Cambria Math" panose="02040503050406030204" pitchFamily="18" charset="0"/>
                                </a:rPr>
                                <m:t>&gt;0</m:t>
                              </m:r>
                            </m:e>
                          </m:mr>
                          <m:mr>
                            <m:e>
                              <m:r>
                                <a:rPr lang="en-US" sz="1100" b="0" i="1">
                                  <a:latin typeface="Cambria Math" panose="02040503050406030204" pitchFamily="18" charset="0"/>
                                </a:rPr>
                                <m:t>0</m:t>
                              </m:r>
                            </m:e>
                            <m:e>
                              <m:r>
                                <a:rPr lang="en-US" sz="1100" b="0" i="1">
                                  <a:latin typeface="Cambria Math" panose="02040503050406030204" pitchFamily="18" charset="0"/>
                                </a:rPr>
                                <m:t>𝑠</m:t>
                              </m:r>
                              <m:r>
                                <a:rPr lang="en-US" sz="1100" b="0" i="1">
                                  <a:latin typeface="Cambria Math" panose="02040503050406030204" pitchFamily="18" charset="0"/>
                                </a:rPr>
                                <m:t>=0</m:t>
                              </m:r>
                            </m:e>
                          </m:mr>
                        </m:m>
                      </m:e>
                    </m:d>
                  </m:oMath>
                </m:oMathPara>
              </a14:m>
              <a:endParaRPr lang="en-US" sz="1100"/>
            </a:p>
          </xdr:txBody>
        </xdr:sp>
      </mc:Choice>
      <mc:Fallback xmlns="">
        <xdr:sp macro="" textlink="">
          <xdr:nvSpPr>
            <xdr:cNvPr id="27" name="TextBox 26">
              <a:extLst>
                <a:ext uri="{FF2B5EF4-FFF2-40B4-BE49-F238E27FC236}">
                  <a16:creationId xmlns:a16="http://schemas.microsoft.com/office/drawing/2014/main" id="{F81E2CFC-9416-DA48-95D8-19F4ED37639F}"/>
                </a:ext>
              </a:extLst>
            </xdr:cNvPr>
            <xdr:cNvSpPr txBox="1"/>
          </xdr:nvSpPr>
          <xdr:spPr>
            <a:xfrm>
              <a:off x="1037168" y="31686501"/>
              <a:ext cx="1512658" cy="4699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rPr>
                <a:t>𝑔(𝑠)={■8(</a:t>
              </a:r>
              <a:r>
                <a:rPr lang="en-US" sz="1100" b="0" i="0">
                  <a:latin typeface="Cambria Math" panose="02040503050406030204" pitchFamily="18" charset="0"/>
                  <a:ea typeface="Cambria Math" panose="02040503050406030204" pitchFamily="18" charset="0"/>
                </a:rPr>
                <a:t>𝜈𝑠+𝛿&amp;</a:t>
              </a:r>
              <a:r>
                <a:rPr lang="en-US" sz="1100" b="0" i="0">
                  <a:latin typeface="Cambria Math" panose="02040503050406030204" pitchFamily="18" charset="0"/>
                </a:rPr>
                <a:t>𝑠&gt;0@0&amp;𝑠=0)┤</a:t>
              </a:r>
              <a:endParaRPr lang="en-US" sz="1100"/>
            </a:p>
          </xdr:txBody>
        </xdr:sp>
      </mc:Fallback>
    </mc:AlternateContent>
    <xdr:clientData/>
  </xdr:oneCellAnchor>
  <xdr:oneCellAnchor>
    <xdr:from>
      <xdr:col>1</xdr:col>
      <xdr:colOff>211665</xdr:colOff>
      <xdr:row>159</xdr:row>
      <xdr:rowOff>190498</xdr:rowOff>
    </xdr:from>
    <xdr:ext cx="674608" cy="384977"/>
    <mc:AlternateContent xmlns:mc="http://schemas.openxmlformats.org/markup-compatibility/2006" xmlns:a14="http://schemas.microsoft.com/office/drawing/2010/main">
      <mc:Choice Requires="a14">
        <xdr:sp macro="" textlink="">
          <xdr:nvSpPr>
            <xdr:cNvPr id="28" name="TextBox 27">
              <a:extLst>
                <a:ext uri="{FF2B5EF4-FFF2-40B4-BE49-F238E27FC236}">
                  <a16:creationId xmlns:a16="http://schemas.microsoft.com/office/drawing/2014/main" id="{B4148EB3-19B8-A54F-875C-162436C93D63}"/>
                </a:ext>
              </a:extLst>
            </xdr:cNvPr>
            <xdr:cNvSpPr txBox="1"/>
          </xdr:nvSpPr>
          <xdr:spPr>
            <a:xfrm>
              <a:off x="1037165" y="32342665"/>
              <a:ext cx="674608" cy="38497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𝛿</m:t>
                    </m:r>
                    <m:r>
                      <a:rPr lang="en-US" sz="1100" b="0" i="1">
                        <a:latin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𝜄</m:t>
                        </m:r>
                      </m:num>
                      <m:den>
                        <m:r>
                          <a:rPr lang="en-US" sz="1100" b="0" i="0">
                            <a:latin typeface="Cambria Math" panose="02040503050406030204" pitchFamily="18" charset="0"/>
                            <a:ea typeface="Cambria Math" panose="02040503050406030204" pitchFamily="18" charset="0"/>
                          </a:rPr>
                          <m:t>1+</m:t>
                        </m:r>
                        <m:r>
                          <a:rPr lang="en-US" sz="1100" b="0" i="1">
                            <a:latin typeface="Cambria Math" panose="02040503050406030204" pitchFamily="18" charset="0"/>
                            <a:ea typeface="Cambria Math" panose="02040503050406030204" pitchFamily="18" charset="0"/>
                          </a:rPr>
                          <m:t>𝜄</m:t>
                        </m:r>
                      </m:den>
                    </m:f>
                  </m:oMath>
                </m:oMathPara>
              </a14:m>
              <a:endParaRPr lang="en-US" sz="1100"/>
            </a:p>
          </xdr:txBody>
        </xdr:sp>
      </mc:Choice>
      <mc:Fallback xmlns="">
        <xdr:sp macro="" textlink="">
          <xdr:nvSpPr>
            <xdr:cNvPr id="28" name="TextBox 27">
              <a:extLst>
                <a:ext uri="{FF2B5EF4-FFF2-40B4-BE49-F238E27FC236}">
                  <a16:creationId xmlns:a16="http://schemas.microsoft.com/office/drawing/2014/main" id="{B4148EB3-19B8-A54F-875C-162436C93D63}"/>
                </a:ext>
              </a:extLst>
            </xdr:cNvPr>
            <xdr:cNvSpPr txBox="1"/>
          </xdr:nvSpPr>
          <xdr:spPr>
            <a:xfrm>
              <a:off x="1037165" y="32342665"/>
              <a:ext cx="674608" cy="38497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ea typeface="Cambria Math" panose="02040503050406030204" pitchFamily="18" charset="0"/>
                </a:rPr>
                <a:t>𝛿</a:t>
              </a:r>
              <a:r>
                <a:rPr lang="en-US" sz="1100" b="0" i="0">
                  <a:latin typeface="Cambria Math" panose="02040503050406030204" pitchFamily="18" charset="0"/>
                </a:rPr>
                <a:t>=</a:t>
              </a:r>
              <a:r>
                <a:rPr lang="en-US" sz="1100" b="0" i="0">
                  <a:latin typeface="Cambria Math" panose="02040503050406030204" pitchFamily="18" charset="0"/>
                  <a:ea typeface="Cambria Math" panose="02040503050406030204" pitchFamily="18" charset="0"/>
                </a:rPr>
                <a:t>𝜄/(1+𝜄)</a:t>
              </a:r>
              <a:endParaRPr lang="en-US" sz="1100"/>
            </a:p>
          </xdr:txBody>
        </xdr:sp>
      </mc:Fallback>
    </mc:AlternateContent>
    <xdr:clientData/>
  </xdr:oneCellAnchor>
  <xdr:oneCellAnchor>
    <xdr:from>
      <xdr:col>2</xdr:col>
      <xdr:colOff>285752</xdr:colOff>
      <xdr:row>160</xdr:row>
      <xdr:rowOff>31749</xdr:rowOff>
    </xdr:from>
    <xdr:ext cx="711413" cy="264431"/>
    <mc:AlternateContent xmlns:mc="http://schemas.openxmlformats.org/markup-compatibility/2006" xmlns:a14="http://schemas.microsoft.com/office/drawing/2010/main">
      <mc:Choice Requires="a14">
        <xdr:sp macro="" textlink="">
          <xdr:nvSpPr>
            <xdr:cNvPr id="29" name="TextBox 28">
              <a:extLst>
                <a:ext uri="{FF2B5EF4-FFF2-40B4-BE49-F238E27FC236}">
                  <a16:creationId xmlns:a16="http://schemas.microsoft.com/office/drawing/2014/main" id="{013CB340-69C4-FD49-93F9-32FD5C64858C}"/>
                </a:ext>
              </a:extLst>
            </xdr:cNvPr>
            <xdr:cNvSpPr txBox="1"/>
          </xdr:nvSpPr>
          <xdr:spPr>
            <a:xfrm>
              <a:off x="1979085" y="32384999"/>
              <a:ext cx="711413"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𝜈</m:t>
                    </m:r>
                    <m:r>
                      <a:rPr lang="en-US" sz="1100" b="0" i="1">
                        <a:latin typeface="Cambria Math" panose="02040503050406030204" pitchFamily="18" charset="0"/>
                      </a:rPr>
                      <m:t>=1−</m:t>
                    </m:r>
                    <m:r>
                      <a:rPr lang="en-US" sz="1100" b="0" i="1">
                        <a:latin typeface="Cambria Math" panose="02040503050406030204" pitchFamily="18" charset="0"/>
                        <a:ea typeface="Cambria Math" panose="02040503050406030204" pitchFamily="18" charset="0"/>
                      </a:rPr>
                      <m:t>𝛿</m:t>
                    </m:r>
                  </m:oMath>
                </m:oMathPara>
              </a14:m>
              <a:endParaRPr lang="en-US" sz="1100"/>
            </a:p>
          </xdr:txBody>
        </xdr:sp>
      </mc:Choice>
      <mc:Fallback xmlns="">
        <xdr:sp macro="" textlink="">
          <xdr:nvSpPr>
            <xdr:cNvPr id="29" name="TextBox 28">
              <a:extLst>
                <a:ext uri="{FF2B5EF4-FFF2-40B4-BE49-F238E27FC236}">
                  <a16:creationId xmlns:a16="http://schemas.microsoft.com/office/drawing/2014/main" id="{013CB340-69C4-FD49-93F9-32FD5C64858C}"/>
                </a:ext>
              </a:extLst>
            </xdr:cNvPr>
            <xdr:cNvSpPr txBox="1"/>
          </xdr:nvSpPr>
          <xdr:spPr>
            <a:xfrm>
              <a:off x="1979085" y="32384999"/>
              <a:ext cx="711413" cy="26443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45720" tIns="45720" rIns="45720" bIns="45720" rtlCol="0" anchor="t">
              <a:spAutoFit/>
            </a:bodyPr>
            <a:lstStyle/>
            <a:p>
              <a:pPr/>
              <a:r>
                <a:rPr lang="en-US" sz="1100" b="0" i="0">
                  <a:latin typeface="Cambria Math" panose="02040503050406030204" pitchFamily="18" charset="0"/>
                  <a:ea typeface="Cambria Math" panose="02040503050406030204" pitchFamily="18" charset="0"/>
                </a:rPr>
                <a:t>𝜈</a:t>
              </a:r>
              <a:r>
                <a:rPr lang="en-US" sz="1100" b="0" i="0">
                  <a:latin typeface="Cambria Math" panose="02040503050406030204" pitchFamily="18" charset="0"/>
                </a:rPr>
                <a:t>=1−</a:t>
              </a:r>
              <a:r>
                <a:rPr lang="en-US" sz="1100" b="0" i="0">
                  <a:latin typeface="Cambria Math" panose="02040503050406030204" pitchFamily="18" charset="0"/>
                  <a:ea typeface="Cambria Math" panose="02040503050406030204" pitchFamily="18" charset="0"/>
                </a:rPr>
                <a:t>𝛿</a:t>
              </a:r>
              <a:endParaRPr lang="en-US" sz="1100"/>
            </a:p>
          </xdr:txBody>
        </xdr:sp>
      </mc:Fallback>
    </mc:AlternateContent>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4CAF1-34C2-8341-97A6-EACD421D6955}">
  <dimension ref="A1:BM100"/>
  <sheetViews>
    <sheetView showGridLines="0" tabSelected="1" zoomScale="120" zoomScaleNormal="120" workbookViewId="0"/>
  </sheetViews>
  <sheetFormatPr baseColWidth="10" defaultColWidth="10.83203125" defaultRowHeight="16" x14ac:dyDescent="0.2"/>
  <cols>
    <col min="1" max="1" width="10.83203125" style="1"/>
    <col min="2" max="3" width="10.83203125" style="1" customWidth="1"/>
    <col min="4" max="4" width="11.33203125" style="1" customWidth="1"/>
    <col min="5" max="5" width="11.1640625" style="1" customWidth="1"/>
    <col min="6" max="6" width="11.5" style="1" customWidth="1"/>
    <col min="7" max="7" width="10.83203125" style="1" customWidth="1"/>
    <col min="8" max="9" width="10.83203125" style="1"/>
    <col min="10" max="10" width="10.83203125" style="1" customWidth="1"/>
    <col min="11" max="16384" width="10.83203125" style="1"/>
  </cols>
  <sheetData>
    <row r="1" spans="1:49" ht="19" x14ac:dyDescent="0.25">
      <c r="A1" s="27" t="s">
        <v>74</v>
      </c>
      <c r="B1" s="20"/>
      <c r="C1" s="20"/>
      <c r="D1" s="20"/>
      <c r="E1" s="20"/>
      <c r="F1" s="20"/>
      <c r="G1" s="20"/>
      <c r="H1" s="20"/>
      <c r="I1" s="20"/>
      <c r="J1" s="16"/>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row>
    <row r="2" spans="1:49" x14ac:dyDescent="0.2">
      <c r="A2" s="26"/>
      <c r="B2" s="20"/>
      <c r="C2" s="20"/>
      <c r="D2" s="20"/>
      <c r="E2" s="20"/>
      <c r="F2" s="20"/>
      <c r="G2" s="20"/>
      <c r="H2" s="20"/>
      <c r="I2" s="20"/>
      <c r="J2" s="16"/>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row>
    <row r="3" spans="1:49" x14ac:dyDescent="0.2">
      <c r="A3" s="17"/>
      <c r="B3" s="25" t="s">
        <v>13</v>
      </c>
      <c r="C3" s="20"/>
      <c r="D3" s="20"/>
      <c r="E3" s="20"/>
      <c r="F3" s="20"/>
      <c r="G3" s="20"/>
      <c r="H3" s="20"/>
      <c r="I3" s="20"/>
      <c r="J3" s="16"/>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row>
    <row r="4" spans="1:49" ht="16" customHeight="1" x14ac:dyDescent="0.2">
      <c r="A4" s="17"/>
      <c r="B4" s="312" t="s">
        <v>99</v>
      </c>
      <c r="C4" s="24"/>
      <c r="D4" s="24"/>
      <c r="E4" s="24"/>
      <c r="F4" s="24"/>
      <c r="G4" s="24"/>
      <c r="H4" s="24"/>
      <c r="I4" s="24"/>
      <c r="J4" s="16"/>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row>
    <row r="5" spans="1:49" x14ac:dyDescent="0.2">
      <c r="A5" s="17"/>
      <c r="B5" s="20"/>
      <c r="C5" s="20"/>
      <c r="D5" s="20"/>
      <c r="E5" s="20"/>
      <c r="F5" s="20"/>
      <c r="G5" s="20"/>
      <c r="H5" s="20"/>
      <c r="I5" s="20"/>
      <c r="J5" s="16"/>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row>
    <row r="6" spans="1:49" ht="16" customHeight="1" x14ac:dyDescent="0.2">
      <c r="A6" s="17"/>
      <c r="B6" s="81" t="s">
        <v>103</v>
      </c>
      <c r="C6" s="21"/>
      <c r="D6" s="83">
        <v>850</v>
      </c>
      <c r="E6" s="21"/>
      <c r="F6" s="20"/>
      <c r="G6" s="20"/>
      <c r="H6" s="20"/>
      <c r="I6" s="20"/>
      <c r="J6" s="16"/>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row>
    <row r="7" spans="1:49" x14ac:dyDescent="0.2">
      <c r="A7" s="17"/>
      <c r="B7" s="81" t="s">
        <v>76</v>
      </c>
      <c r="C7" s="21"/>
      <c r="D7" s="83">
        <v>200</v>
      </c>
      <c r="E7" s="21"/>
      <c r="F7" s="20"/>
      <c r="G7" s="20"/>
      <c r="H7" s="20"/>
      <c r="I7" s="20"/>
      <c r="J7" s="16"/>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row>
    <row r="8" spans="1:49" x14ac:dyDescent="0.2">
      <c r="A8" s="17"/>
      <c r="B8" s="81" t="s">
        <v>77</v>
      </c>
      <c r="C8" s="21"/>
      <c r="D8" s="83">
        <v>900</v>
      </c>
      <c r="E8" s="21"/>
      <c r="F8" s="20"/>
      <c r="G8" s="20"/>
      <c r="H8" s="20"/>
      <c r="I8" s="20"/>
      <c r="J8" s="16"/>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row>
    <row r="9" spans="1:49" x14ac:dyDescent="0.2">
      <c r="A9" s="17"/>
      <c r="B9" s="20"/>
      <c r="C9" s="21"/>
      <c r="D9" s="21"/>
      <c r="E9" s="21"/>
      <c r="F9" s="20"/>
      <c r="G9" s="20"/>
      <c r="H9" s="20"/>
      <c r="I9" s="20"/>
      <c r="J9" s="16"/>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1:49" x14ac:dyDescent="0.2">
      <c r="A10" s="17"/>
      <c r="B10" s="312" t="s">
        <v>426</v>
      </c>
      <c r="C10" s="21"/>
      <c r="D10" s="21"/>
      <c r="E10" s="21"/>
      <c r="F10" s="20"/>
      <c r="G10" s="20"/>
      <c r="H10" s="20"/>
      <c r="I10" s="20"/>
      <c r="J10" s="16"/>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row>
    <row r="11" spans="1:49" x14ac:dyDescent="0.2">
      <c r="A11" s="17"/>
      <c r="B11" s="81"/>
      <c r="C11" s="21"/>
      <c r="D11" s="21"/>
      <c r="E11" s="21"/>
      <c r="F11" s="20"/>
      <c r="G11" s="20"/>
      <c r="H11" s="20"/>
      <c r="I11" s="20"/>
      <c r="J11" s="16"/>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row>
    <row r="12" spans="1:49" x14ac:dyDescent="0.2">
      <c r="A12" s="17"/>
      <c r="B12" s="312" t="s">
        <v>422</v>
      </c>
      <c r="C12" s="21"/>
      <c r="D12" s="21"/>
      <c r="E12" s="21"/>
      <c r="F12" s="20"/>
      <c r="G12" s="20"/>
      <c r="H12" s="20"/>
      <c r="I12" s="20"/>
      <c r="J12" s="16"/>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row>
    <row r="13" spans="1:49" x14ac:dyDescent="0.2">
      <c r="A13" s="17"/>
      <c r="B13" s="81" t="s">
        <v>78</v>
      </c>
      <c r="C13" s="21"/>
      <c r="D13" s="21"/>
      <c r="E13" s="21"/>
      <c r="F13" s="20"/>
      <c r="G13" s="20"/>
      <c r="H13" s="20"/>
      <c r="I13" s="20"/>
      <c r="J13" s="16"/>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row>
    <row r="14" spans="1:49" x14ac:dyDescent="0.2">
      <c r="A14" s="17"/>
      <c r="B14" s="81" t="s">
        <v>79</v>
      </c>
      <c r="C14" s="83">
        <v>50</v>
      </c>
      <c r="D14" s="21"/>
      <c r="E14" s="21"/>
      <c r="F14" s="20"/>
      <c r="G14" s="20"/>
      <c r="H14" s="20"/>
      <c r="I14" s="20"/>
      <c r="J14" s="16"/>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row>
    <row r="15" spans="1:49" x14ac:dyDescent="0.2">
      <c r="A15" s="17"/>
      <c r="B15" s="81" t="s">
        <v>80</v>
      </c>
      <c r="C15" s="83">
        <v>100</v>
      </c>
      <c r="D15" s="21"/>
      <c r="E15" s="21"/>
      <c r="F15" s="20"/>
      <c r="G15" s="20"/>
      <c r="H15" s="20"/>
      <c r="I15" s="20"/>
      <c r="J15" s="16"/>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row>
    <row r="16" spans="1:49" x14ac:dyDescent="0.2">
      <c r="A16" s="17"/>
      <c r="B16" s="20"/>
      <c r="C16" s="21"/>
      <c r="D16" s="21"/>
      <c r="E16" s="21"/>
      <c r="F16" s="20"/>
      <c r="G16" s="20"/>
      <c r="H16" s="20"/>
      <c r="I16" s="20"/>
      <c r="J16" s="16"/>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row>
    <row r="17" spans="1:49" x14ac:dyDescent="0.2">
      <c r="A17" s="17"/>
      <c r="B17" s="81" t="s">
        <v>81</v>
      </c>
      <c r="C17" s="21"/>
      <c r="D17" s="22"/>
      <c r="E17" s="21"/>
      <c r="F17" s="20"/>
      <c r="G17" s="20"/>
      <c r="H17" s="20"/>
      <c r="I17" s="20"/>
      <c r="J17" s="16"/>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row>
    <row r="18" spans="1:49" x14ac:dyDescent="0.2">
      <c r="A18" s="17"/>
      <c r="B18" s="81" t="s">
        <v>105</v>
      </c>
      <c r="C18" s="21"/>
      <c r="D18" s="22"/>
      <c r="E18" s="21"/>
      <c r="F18" s="20"/>
      <c r="G18" s="20"/>
      <c r="H18" s="20"/>
      <c r="I18" s="20"/>
      <c r="J18" s="16"/>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row>
    <row r="19" spans="1:49" x14ac:dyDescent="0.2">
      <c r="A19" s="17"/>
      <c r="B19" s="20"/>
      <c r="C19" s="21"/>
      <c r="D19" s="22"/>
      <c r="E19" s="21"/>
      <c r="F19" s="20"/>
      <c r="G19" s="20"/>
      <c r="H19" s="20"/>
      <c r="I19" s="20"/>
      <c r="J19" s="16"/>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row>
    <row r="20" spans="1:49" ht="16" customHeight="1" x14ac:dyDescent="0.2">
      <c r="A20" s="17" t="s">
        <v>12</v>
      </c>
      <c r="B20" s="362" t="s">
        <v>82</v>
      </c>
      <c r="C20" s="362"/>
      <c r="D20" s="362"/>
      <c r="E20" s="362"/>
      <c r="F20" s="362"/>
      <c r="G20" s="362"/>
      <c r="H20" s="362"/>
      <c r="I20" s="362"/>
      <c r="J20" s="16"/>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row>
    <row r="21" spans="1:49" ht="16" customHeight="1" x14ac:dyDescent="0.2">
      <c r="A21" s="17"/>
      <c r="B21" s="362"/>
      <c r="C21" s="362"/>
      <c r="D21" s="362"/>
      <c r="E21" s="362"/>
      <c r="F21" s="362"/>
      <c r="G21" s="362"/>
      <c r="H21" s="362"/>
      <c r="I21" s="362"/>
      <c r="J21" s="16"/>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row>
    <row r="22" spans="1:49" ht="16" customHeight="1" x14ac:dyDescent="0.2">
      <c r="A22" s="17"/>
      <c r="B22" s="19"/>
      <c r="C22" s="18"/>
      <c r="D22" s="18"/>
      <c r="E22" s="18"/>
      <c r="F22" s="18"/>
      <c r="G22" s="18"/>
      <c r="H22" s="18"/>
      <c r="I22" s="18"/>
      <c r="J22" s="16"/>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row>
    <row r="23" spans="1:49" ht="16" customHeight="1" x14ac:dyDescent="0.2">
      <c r="A23" s="17" t="s">
        <v>11</v>
      </c>
      <c r="B23" s="362" t="s">
        <v>98</v>
      </c>
      <c r="C23" s="362"/>
      <c r="D23" s="362"/>
      <c r="E23" s="362"/>
      <c r="F23" s="362"/>
      <c r="G23" s="362"/>
      <c r="H23" s="362"/>
      <c r="I23" s="362"/>
      <c r="J23" s="16"/>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row>
    <row r="24" spans="1:49" ht="16" customHeight="1" x14ac:dyDescent="0.2">
      <c r="A24" s="17"/>
      <c r="B24" s="362"/>
      <c r="C24" s="362"/>
      <c r="D24" s="362"/>
      <c r="E24" s="362"/>
      <c r="F24" s="362"/>
      <c r="G24" s="362"/>
      <c r="H24" s="362"/>
      <c r="I24" s="362"/>
      <c r="J24" s="16"/>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row>
    <row r="25" spans="1:49" ht="17" thickBot="1" x14ac:dyDescent="0.25">
      <c r="A25" s="15"/>
      <c r="B25" s="13"/>
      <c r="C25" s="14"/>
      <c r="D25" s="14"/>
      <c r="E25" s="14"/>
      <c r="F25" s="13"/>
      <c r="G25" s="13"/>
      <c r="H25" s="13"/>
      <c r="I25" s="13"/>
      <c r="J25" s="12"/>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row>
    <row r="26" spans="1:49" x14ac:dyDescent="0.2">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row>
    <row r="27" spans="1:49" ht="19" x14ac:dyDescent="0.25">
      <c r="A27" s="4" t="s">
        <v>10</v>
      </c>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row>
    <row r="28" spans="1:49" ht="16" customHeight="1" x14ac:dyDescent="0.2">
      <c r="A28" s="10" t="s">
        <v>83</v>
      </c>
      <c r="B28" s="11"/>
      <c r="C28" s="11"/>
      <c r="D28" s="11"/>
      <c r="E28" s="11"/>
      <c r="F28" s="11"/>
      <c r="G28" s="11"/>
      <c r="H28" s="11"/>
      <c r="I28" s="11"/>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row>
    <row r="29" spans="1:49" ht="16" customHeight="1" x14ac:dyDescent="0.2">
      <c r="A29" s="7" t="s">
        <v>9</v>
      </c>
      <c r="B29" s="363" t="s">
        <v>85</v>
      </c>
      <c r="C29" s="363"/>
      <c r="D29" s="363"/>
      <c r="E29" s="363"/>
      <c r="F29" s="363"/>
      <c r="G29" s="363"/>
      <c r="H29" s="363"/>
      <c r="I29" s="36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row>
    <row r="30" spans="1:49" ht="16" customHeight="1" x14ac:dyDescent="0.2">
      <c r="A30" s="7"/>
      <c r="B30" s="363"/>
      <c r="C30" s="363"/>
      <c r="D30" s="363"/>
      <c r="E30" s="363"/>
      <c r="F30" s="363"/>
      <c r="G30" s="363"/>
      <c r="H30" s="363"/>
      <c r="I30" s="36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row>
    <row r="31" spans="1:49" ht="16" customHeight="1" x14ac:dyDescent="0.2">
      <c r="A31" s="7"/>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row>
    <row r="32" spans="1:49" ht="16" customHeight="1" x14ac:dyDescent="0.2">
      <c r="A32" s="7"/>
      <c r="B32" s="82" t="s">
        <v>91</v>
      </c>
      <c r="C32" s="3"/>
      <c r="D32" s="3"/>
      <c r="E32" s="3"/>
      <c r="F32" s="9"/>
      <c r="G32" s="9"/>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row>
    <row r="33" spans="1:49" ht="16" customHeight="1" x14ac:dyDescent="0.2">
      <c r="A33" s="7"/>
      <c r="B33" s="82"/>
      <c r="C33" s="3"/>
      <c r="D33" s="3"/>
      <c r="E33" s="3"/>
      <c r="F33" s="9"/>
      <c r="G33" s="9"/>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row>
    <row r="34" spans="1:49" ht="16" customHeight="1" x14ac:dyDescent="0.2">
      <c r="A34" s="7"/>
      <c r="B34" s="3"/>
      <c r="C34" s="3"/>
      <c r="D34" s="82" t="s">
        <v>87</v>
      </c>
      <c r="F34" s="84">
        <f>MAX(MIN(C15,180-C14),0)</f>
        <v>100</v>
      </c>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row>
    <row r="35" spans="1:49" ht="16" customHeight="1" x14ac:dyDescent="0.2">
      <c r="A35" s="7"/>
      <c r="B35" s="3"/>
      <c r="C35" s="3"/>
      <c r="D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row>
    <row r="36" spans="1:49" ht="16" customHeight="1" x14ac:dyDescent="0.2">
      <c r="A36" s="7"/>
      <c r="B36" s="3"/>
      <c r="C36" s="3"/>
      <c r="D36" s="3"/>
      <c r="E36" s="85" t="s">
        <v>86</v>
      </c>
      <c r="F36" s="84">
        <f>D6+F34</f>
        <v>950</v>
      </c>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row>
    <row r="37" spans="1:49" ht="16" customHeight="1" x14ac:dyDescent="0.2">
      <c r="A37" s="7"/>
      <c r="B37" s="3"/>
      <c r="C37" s="3"/>
      <c r="D37" s="86"/>
      <c r="E37" s="87" t="s">
        <v>89</v>
      </c>
      <c r="F37" s="88">
        <f>SUM(D7:D8)</f>
        <v>1100</v>
      </c>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row>
    <row r="38" spans="1:49" ht="16" customHeight="1" x14ac:dyDescent="0.2">
      <c r="A38" s="7"/>
      <c r="B38" s="3"/>
      <c r="C38" s="3"/>
      <c r="D38" s="3"/>
      <c r="E38" s="85" t="s">
        <v>90</v>
      </c>
      <c r="F38" s="84">
        <f>F36-F37</f>
        <v>-150</v>
      </c>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row>
    <row r="39" spans="1:49" ht="16" customHeight="1" x14ac:dyDescent="0.2">
      <c r="A39" s="7"/>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row>
    <row r="40" spans="1:49" ht="16" customHeight="1" x14ac:dyDescent="0.2">
      <c r="A40" s="7"/>
      <c r="B40" s="326" t="s">
        <v>470</v>
      </c>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row>
    <row r="41" spans="1:49" ht="16" customHeight="1" x14ac:dyDescent="0.2">
      <c r="A41" s="7"/>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row>
    <row r="42" spans="1:49" ht="16" customHeight="1" x14ac:dyDescent="0.2">
      <c r="A42" s="7"/>
      <c r="B42" s="357" t="s">
        <v>471</v>
      </c>
      <c r="C42" s="358"/>
      <c r="D42" s="358"/>
      <c r="E42" s="358"/>
      <c r="F42" s="358"/>
      <c r="G42" s="358"/>
      <c r="H42" s="358"/>
      <c r="I42" s="358"/>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row>
    <row r="43" spans="1:49" ht="16" customHeight="1" x14ac:dyDescent="0.2">
      <c r="A43" s="7"/>
      <c r="B43" s="358"/>
      <c r="C43" s="358"/>
      <c r="D43" s="358"/>
      <c r="E43" s="358"/>
      <c r="F43" s="358"/>
      <c r="G43" s="358"/>
      <c r="H43" s="358"/>
      <c r="I43" s="358"/>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row>
    <row r="44" spans="1:49" ht="16" customHeight="1" x14ac:dyDescent="0.2">
      <c r="A44" s="7"/>
      <c r="B44" s="3"/>
      <c r="C44" s="3"/>
      <c r="D44" s="3"/>
      <c r="E44" s="3"/>
      <c r="F44" s="3"/>
      <c r="G44" s="3"/>
      <c r="H44" s="3"/>
      <c r="I44" s="3"/>
      <c r="J44" s="3"/>
      <c r="K44" s="3"/>
      <c r="L44" s="2"/>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row>
    <row r="45" spans="1:49" ht="16" customHeight="1" x14ac:dyDescent="0.2">
      <c r="A45" s="7" t="s">
        <v>8</v>
      </c>
      <c r="B45" s="363" t="s">
        <v>423</v>
      </c>
      <c r="C45" s="363"/>
      <c r="D45" s="363"/>
      <c r="E45" s="363"/>
      <c r="F45" s="363"/>
      <c r="G45" s="363"/>
      <c r="H45" s="363"/>
      <c r="I45" s="36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row>
    <row r="46" spans="1:49" ht="16" customHeight="1" x14ac:dyDescent="0.2">
      <c r="A46" s="7"/>
      <c r="B46" s="363"/>
      <c r="C46" s="363"/>
      <c r="D46" s="363"/>
      <c r="E46" s="363"/>
      <c r="F46" s="363"/>
      <c r="G46" s="363"/>
      <c r="H46" s="363"/>
      <c r="I46" s="36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row>
    <row r="47" spans="1:49" ht="16" customHeight="1" x14ac:dyDescent="0.2">
      <c r="A47" s="7"/>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row>
    <row r="48" spans="1:49" ht="16" customHeight="1" x14ac:dyDescent="0.2">
      <c r="A48" s="7"/>
      <c r="B48" s="3"/>
      <c r="C48" s="3"/>
      <c r="D48" s="3"/>
      <c r="E48" s="3"/>
      <c r="F48" s="9"/>
      <c r="G48" s="9"/>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row>
    <row r="49" spans="1:49" ht="16" customHeight="1" x14ac:dyDescent="0.2">
      <c r="A49" s="7"/>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row>
    <row r="50" spans="1:49" ht="16" customHeight="1" x14ac:dyDescent="0.2">
      <c r="A50" s="7"/>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row>
    <row r="51" spans="1:49" ht="16" customHeight="1" x14ac:dyDescent="0.2">
      <c r="A51" s="7"/>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row>
    <row r="52" spans="1:49" ht="16" customHeight="1" x14ac:dyDescent="0.2">
      <c r="A52" s="7"/>
      <c r="B52" s="3"/>
      <c r="C52" s="3"/>
      <c r="D52" s="3"/>
      <c r="E52" s="3"/>
      <c r="F52" s="314" t="s">
        <v>92</v>
      </c>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row>
    <row r="53" spans="1:49" ht="16" customHeight="1" x14ac:dyDescent="0.2">
      <c r="A53" s="7"/>
      <c r="B53" s="3"/>
      <c r="C53" s="3"/>
      <c r="D53" s="90" t="s">
        <v>92</v>
      </c>
      <c r="E53" s="93" t="s">
        <v>94</v>
      </c>
      <c r="F53" s="93" t="s">
        <v>95</v>
      </c>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row>
    <row r="54" spans="1:49" ht="16" customHeight="1" x14ac:dyDescent="0.2">
      <c r="A54" s="7"/>
      <c r="B54" s="3"/>
      <c r="C54" s="3"/>
      <c r="D54" s="91" t="s">
        <v>93</v>
      </c>
      <c r="E54" s="95">
        <f>D8</f>
        <v>900</v>
      </c>
      <c r="F54" s="95">
        <f>MIN(E54,F36)</f>
        <v>900</v>
      </c>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row>
    <row r="55" spans="1:49" ht="16" customHeight="1" x14ac:dyDescent="0.2">
      <c r="A55" s="7"/>
      <c r="B55" s="3"/>
      <c r="C55" s="3"/>
      <c r="D55" s="315" t="s">
        <v>424</v>
      </c>
      <c r="E55" s="95">
        <f>D7</f>
        <v>200</v>
      </c>
      <c r="F55" s="95">
        <f>MIN(E55,$F$36-F54)</f>
        <v>50</v>
      </c>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row>
    <row r="56" spans="1:49" ht="16" customHeight="1" x14ac:dyDescent="0.2">
      <c r="A56" s="7"/>
      <c r="B56" s="3"/>
      <c r="C56" s="3"/>
      <c r="D56" s="92" t="s">
        <v>75</v>
      </c>
      <c r="E56" s="95"/>
      <c r="F56" s="95">
        <f>$F$36-SUM(F54:F55)</f>
        <v>0</v>
      </c>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row>
    <row r="57" spans="1:49" ht="16" customHeight="1" x14ac:dyDescent="0.2">
      <c r="A57" s="7"/>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row>
    <row r="58" spans="1:49" ht="16" customHeight="1" x14ac:dyDescent="0.2">
      <c r="A58" s="7"/>
      <c r="B58" s="11" t="s">
        <v>96</v>
      </c>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row>
    <row r="59" spans="1:49" ht="16" customHeight="1" x14ac:dyDescent="0.2">
      <c r="A59" s="7"/>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row>
    <row r="60" spans="1:49" ht="16" customHeight="1" x14ac:dyDescent="0.2">
      <c r="A60" s="7"/>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row>
    <row r="61" spans="1:49" ht="16" customHeight="1" x14ac:dyDescent="0.2">
      <c r="A61" s="10" t="s">
        <v>97</v>
      </c>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row>
    <row r="62" spans="1:49" ht="16" customHeight="1" x14ac:dyDescent="0.2">
      <c r="A62" s="7" t="s">
        <v>7</v>
      </c>
      <c r="B62" s="363" t="s">
        <v>425</v>
      </c>
      <c r="C62" s="363"/>
      <c r="D62" s="363"/>
      <c r="E62" s="363"/>
      <c r="F62" s="363"/>
      <c r="G62" s="363"/>
      <c r="H62" s="363"/>
      <c r="I62" s="36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row>
    <row r="63" spans="1:49" ht="16" customHeight="1" x14ac:dyDescent="0.2">
      <c r="A63" s="7"/>
      <c r="B63" s="363"/>
      <c r="C63" s="363"/>
      <c r="D63" s="363"/>
      <c r="E63" s="363"/>
      <c r="F63" s="363"/>
      <c r="G63" s="363"/>
      <c r="H63" s="363"/>
      <c r="I63" s="36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row>
    <row r="64" spans="1:49" ht="16" customHeight="1" x14ac:dyDescent="0.2">
      <c r="A64" s="7"/>
      <c r="B64" s="3"/>
      <c r="C64" s="3"/>
      <c r="D64" s="3"/>
      <c r="E64" s="3"/>
      <c r="F64" s="3"/>
      <c r="G64" s="3"/>
      <c r="H64" s="3"/>
      <c r="I64" s="11"/>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row>
    <row r="65" spans="1:49" ht="16" customHeight="1" x14ac:dyDescent="0.2">
      <c r="A65" s="7"/>
      <c r="B65" s="82"/>
      <c r="C65" s="3"/>
      <c r="D65" s="3"/>
      <c r="E65" s="3"/>
      <c r="F65" s="9"/>
      <c r="G65" s="9"/>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row>
    <row r="66" spans="1:49" ht="16" customHeight="1" x14ac:dyDescent="0.2">
      <c r="A66" s="7"/>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row>
    <row r="67" spans="1:49" ht="16" customHeight="1" x14ac:dyDescent="0.2">
      <c r="A67" s="7"/>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row>
    <row r="68" spans="1:49" ht="16" customHeight="1" thickBot="1" x14ac:dyDescent="0.25">
      <c r="A68" s="7"/>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row>
    <row r="69" spans="1:49" ht="16" customHeight="1" thickBot="1" x14ac:dyDescent="0.25">
      <c r="A69" s="7"/>
      <c r="B69" s="3"/>
      <c r="C69" s="3"/>
      <c r="E69" s="96" t="s">
        <v>100</v>
      </c>
      <c r="F69" s="97">
        <f>10000*F55/E55</f>
        <v>2500</v>
      </c>
      <c r="H69" s="82"/>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row>
    <row r="70" spans="1:49" ht="16" customHeight="1" x14ac:dyDescent="0.2">
      <c r="A70" s="7"/>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row>
    <row r="71" spans="1:49" ht="19" x14ac:dyDescent="0.25">
      <c r="A71" s="4" t="s">
        <v>4</v>
      </c>
      <c r="B71" s="3"/>
      <c r="C71" s="3"/>
      <c r="D71" s="3"/>
      <c r="E71" s="3"/>
      <c r="F71" s="3"/>
      <c r="G71" s="3"/>
      <c r="H71" s="3"/>
      <c r="I71" s="3"/>
      <c r="J71" s="3"/>
      <c r="K71" s="3"/>
      <c r="L71" s="2"/>
      <c r="M71" s="2"/>
      <c r="N71" s="2"/>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row>
    <row r="72" spans="1:49" ht="16" customHeight="1" x14ac:dyDescent="0.25">
      <c r="A72" s="4"/>
      <c r="B72" s="359" t="s">
        <v>104</v>
      </c>
      <c r="C72" s="360"/>
      <c r="D72" s="360"/>
      <c r="E72" s="360"/>
      <c r="F72" s="360"/>
      <c r="G72" s="360"/>
      <c r="H72" s="360"/>
      <c r="I72" s="360"/>
      <c r="J72" s="3"/>
      <c r="K72" s="3"/>
      <c r="L72" s="2"/>
      <c r="M72" s="2"/>
      <c r="N72" s="2"/>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row>
    <row r="73" spans="1:49" ht="16" customHeight="1" x14ac:dyDescent="0.25">
      <c r="A73" s="4"/>
      <c r="B73" s="360"/>
      <c r="C73" s="360"/>
      <c r="D73" s="360"/>
      <c r="E73" s="360"/>
      <c r="F73" s="360"/>
      <c r="G73" s="360"/>
      <c r="H73" s="360"/>
      <c r="I73" s="360"/>
      <c r="J73" s="3"/>
      <c r="K73" s="3"/>
      <c r="L73" s="2"/>
      <c r="M73" s="2"/>
      <c r="N73" s="2"/>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row>
    <row r="74" spans="1:49" ht="16" customHeight="1" x14ac:dyDescent="0.25">
      <c r="A74" s="4"/>
      <c r="B74" s="360"/>
      <c r="C74" s="360"/>
      <c r="D74" s="360"/>
      <c r="E74" s="360"/>
      <c r="F74" s="360"/>
      <c r="G74" s="360"/>
      <c r="H74" s="360"/>
      <c r="I74" s="360"/>
      <c r="J74" s="3"/>
      <c r="K74" s="3"/>
      <c r="L74" s="2"/>
      <c r="M74" s="2"/>
      <c r="N74" s="2"/>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row>
    <row r="75" spans="1:49" ht="16" customHeight="1" x14ac:dyDescent="0.25">
      <c r="A75" s="4"/>
      <c r="B75" s="360"/>
      <c r="C75" s="360"/>
      <c r="D75" s="360"/>
      <c r="E75" s="360"/>
      <c r="F75" s="360"/>
      <c r="G75" s="360"/>
      <c r="H75" s="360"/>
      <c r="I75" s="360"/>
      <c r="J75" s="3"/>
      <c r="K75" s="3"/>
      <c r="L75" s="2"/>
      <c r="M75" s="2"/>
      <c r="N75" s="2"/>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row>
    <row r="76" spans="1:49" ht="16" customHeight="1" x14ac:dyDescent="0.25">
      <c r="A76" s="4"/>
      <c r="B76" s="360"/>
      <c r="C76" s="360"/>
      <c r="D76" s="360"/>
      <c r="E76" s="360"/>
      <c r="F76" s="360"/>
      <c r="G76" s="360"/>
      <c r="H76" s="360"/>
      <c r="I76" s="360"/>
      <c r="J76" s="3"/>
      <c r="K76" s="3"/>
      <c r="L76" s="2"/>
      <c r="M76" s="2"/>
      <c r="N76" s="2"/>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row>
    <row r="77" spans="1:49" ht="16" customHeight="1" x14ac:dyDescent="0.25">
      <c r="A77" s="4"/>
      <c r="B77" s="360"/>
      <c r="C77" s="360"/>
      <c r="D77" s="360"/>
      <c r="E77" s="360"/>
      <c r="F77" s="360"/>
      <c r="G77" s="360"/>
      <c r="H77" s="360"/>
      <c r="I77" s="360"/>
      <c r="J77" s="3"/>
      <c r="K77" s="3"/>
      <c r="L77" s="2"/>
      <c r="M77" s="2"/>
      <c r="N77" s="2"/>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row>
    <row r="78" spans="1:49" ht="16" customHeight="1" x14ac:dyDescent="0.25">
      <c r="A78" s="4"/>
      <c r="B78" s="360"/>
      <c r="C78" s="360"/>
      <c r="D78" s="360"/>
      <c r="E78" s="360"/>
      <c r="F78" s="360"/>
      <c r="G78" s="360"/>
      <c r="H78" s="360"/>
      <c r="I78" s="360"/>
      <c r="J78" s="3"/>
      <c r="K78" s="3"/>
      <c r="L78" s="2"/>
      <c r="M78" s="2"/>
      <c r="N78" s="2"/>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row>
    <row r="79" spans="1:49" ht="16" customHeight="1" x14ac:dyDescent="0.25">
      <c r="A79" s="4"/>
      <c r="B79" s="360"/>
      <c r="C79" s="360"/>
      <c r="D79" s="360"/>
      <c r="E79" s="360"/>
      <c r="F79" s="360"/>
      <c r="G79" s="360"/>
      <c r="H79" s="360"/>
      <c r="I79" s="360"/>
      <c r="J79" s="3"/>
      <c r="K79" s="3"/>
      <c r="L79" s="2"/>
      <c r="M79" s="2"/>
      <c r="N79" s="2"/>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row>
    <row r="80" spans="1:49" ht="16" customHeight="1" x14ac:dyDescent="0.25">
      <c r="A80" s="4"/>
      <c r="B80" s="3"/>
      <c r="C80" s="3"/>
      <c r="D80" s="3"/>
      <c r="E80" s="3"/>
      <c r="F80" s="3"/>
      <c r="G80" s="3"/>
      <c r="H80" s="3"/>
      <c r="I80" s="3"/>
      <c r="J80" s="3"/>
      <c r="K80" s="3"/>
      <c r="L80" s="2"/>
      <c r="M80" s="2"/>
      <c r="N80" s="2"/>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row>
    <row r="81" spans="1:65" ht="19" x14ac:dyDescent="0.25">
      <c r="A81" s="3"/>
      <c r="B81" s="6" t="s">
        <v>101</v>
      </c>
      <c r="C81" s="3"/>
      <c r="D81" s="3"/>
      <c r="E81" s="3"/>
      <c r="F81" s="3"/>
      <c r="G81" s="3"/>
      <c r="H81" s="3"/>
      <c r="I81" s="3"/>
      <c r="J81" s="3"/>
      <c r="K81" s="3"/>
      <c r="L81" s="2"/>
      <c r="M81" s="2"/>
      <c r="N81" s="2"/>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row>
    <row r="82" spans="1:65" ht="16" customHeight="1" x14ac:dyDescent="0.2">
      <c r="A82" s="2"/>
      <c r="B82" s="361" t="s">
        <v>102</v>
      </c>
      <c r="C82" s="360"/>
      <c r="D82" s="360"/>
      <c r="E82" s="360"/>
      <c r="F82" s="360"/>
      <c r="G82" s="360"/>
      <c r="H82" s="360"/>
      <c r="I82" s="360"/>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row>
    <row r="83" spans="1:65" x14ac:dyDescent="0.2">
      <c r="A83" s="2"/>
      <c r="B83" s="360"/>
      <c r="C83" s="360"/>
      <c r="D83" s="360"/>
      <c r="E83" s="360"/>
      <c r="F83" s="360"/>
      <c r="G83" s="360"/>
      <c r="H83" s="360"/>
      <c r="I83" s="360"/>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row>
    <row r="84" spans="1:65" x14ac:dyDescent="0.2">
      <c r="A84" s="2"/>
      <c r="B84" s="360"/>
      <c r="C84" s="360"/>
      <c r="D84" s="360"/>
      <c r="E84" s="360"/>
      <c r="F84" s="360"/>
      <c r="G84" s="360"/>
      <c r="H84" s="360"/>
      <c r="I84" s="360"/>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row>
    <row r="85" spans="1:65" x14ac:dyDescent="0.2">
      <c r="A85" s="2"/>
      <c r="B85" s="360"/>
      <c r="C85" s="360"/>
      <c r="D85" s="360"/>
      <c r="E85" s="360"/>
      <c r="F85" s="360"/>
      <c r="G85" s="360"/>
      <c r="H85" s="360"/>
      <c r="I85" s="360"/>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x14ac:dyDescent="0.2">
      <c r="A86" s="2"/>
      <c r="B86" s="360"/>
      <c r="C86" s="360"/>
      <c r="D86" s="360"/>
      <c r="E86" s="360"/>
      <c r="F86" s="360"/>
      <c r="G86" s="360"/>
      <c r="H86" s="360"/>
      <c r="I86" s="360"/>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row>
    <row r="87" spans="1:65" x14ac:dyDescent="0.2">
      <c r="A87" s="2"/>
      <c r="B87" s="360"/>
      <c r="C87" s="360"/>
      <c r="D87" s="360"/>
      <c r="E87" s="360"/>
      <c r="F87" s="360"/>
      <c r="G87" s="360"/>
      <c r="H87" s="360"/>
      <c r="I87" s="360"/>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row>
    <row r="88" spans="1:65" x14ac:dyDescent="0.2">
      <c r="A88" s="2"/>
      <c r="B88" s="360"/>
      <c r="C88" s="360"/>
      <c r="D88" s="360"/>
      <c r="E88" s="360"/>
      <c r="F88" s="360"/>
      <c r="G88" s="360"/>
      <c r="H88" s="360"/>
      <c r="I88" s="360"/>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row>
    <row r="89" spans="1:65" x14ac:dyDescent="0.2">
      <c r="A89" s="2"/>
      <c r="B89" s="5"/>
      <c r="C89" s="5"/>
      <c r="D89" s="5"/>
      <c r="E89" s="5"/>
      <c r="F89" s="5"/>
      <c r="G89" s="5"/>
      <c r="H89" s="5"/>
      <c r="I89" s="5"/>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row>
    <row r="90" spans="1:65" ht="19" x14ac:dyDescent="0.25">
      <c r="A90" s="4" t="s">
        <v>1</v>
      </c>
      <c r="B90" s="3"/>
      <c r="C90" s="3"/>
      <c r="D90" s="3"/>
      <c r="E90" s="3"/>
      <c r="F90" s="3"/>
      <c r="G90" s="3"/>
      <c r="H90" s="3"/>
      <c r="I90" s="3"/>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row>
    <row r="91" spans="1:65" x14ac:dyDescent="0.2">
      <c r="A91" s="2"/>
      <c r="B91" s="82" t="s">
        <v>84</v>
      </c>
      <c r="C91" s="3"/>
      <c r="D91" s="3"/>
      <c r="E91" s="3"/>
      <c r="F91" s="3"/>
      <c r="G91" s="3"/>
      <c r="H91" s="3"/>
      <c r="I91" s="3"/>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row>
    <row r="92" spans="1:65" x14ac:dyDescent="0.2">
      <c r="A92" s="2"/>
      <c r="B92" s="3"/>
      <c r="C92" s="3"/>
      <c r="D92" s="3"/>
      <c r="E92" s="3"/>
      <c r="F92" s="3"/>
      <c r="G92" s="3"/>
      <c r="H92" s="3"/>
      <c r="I92" s="3"/>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ht="19" x14ac:dyDescent="0.25">
      <c r="A93" s="4" t="s">
        <v>0</v>
      </c>
      <c r="B93" s="3"/>
      <c r="C93" s="3"/>
      <c r="D93" s="3"/>
      <c r="E93" s="3"/>
      <c r="F93" s="3"/>
      <c r="G93" s="3"/>
      <c r="H93" s="3"/>
      <c r="I93" s="3"/>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row>
    <row r="94" spans="1:65" x14ac:dyDescent="0.2">
      <c r="A94" s="2"/>
      <c r="B94" t="s">
        <v>446</v>
      </c>
      <c r="C94" s="3"/>
      <c r="D94" s="3"/>
      <c r="E94" s="3"/>
      <c r="F94" s="3"/>
      <c r="G94" s="3"/>
      <c r="H94" s="3"/>
      <c r="I94" s="3"/>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row>
    <row r="95" spans="1:65" x14ac:dyDescent="0.2">
      <c r="A95" s="2"/>
      <c r="B95" s="3"/>
      <c r="C95" s="3"/>
      <c r="D95" s="3"/>
      <c r="E95" s="3"/>
      <c r="F95" s="3"/>
      <c r="G95" s="3"/>
      <c r="H95" s="3"/>
      <c r="I95" s="3"/>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row>
    <row r="96" spans="1:65" x14ac:dyDescent="0.2">
      <c r="A96" s="2"/>
      <c r="B96" s="3"/>
      <c r="C96" s="3"/>
      <c r="D96" s="3"/>
      <c r="E96" s="3"/>
      <c r="F96" s="3"/>
      <c r="G96" s="3"/>
      <c r="H96" s="3"/>
      <c r="I96" s="3"/>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row>
    <row r="97" spans="1:65" x14ac:dyDescent="0.2">
      <c r="A97" s="2"/>
      <c r="B97" s="3"/>
      <c r="C97" s="3"/>
      <c r="D97" s="3"/>
      <c r="E97" s="3"/>
      <c r="F97" s="3"/>
      <c r="G97" s="3"/>
      <c r="H97" s="3"/>
      <c r="I97" s="3"/>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x14ac:dyDescent="0.2">
      <c r="A98" s="2"/>
      <c r="B98" s="3"/>
      <c r="C98" s="3"/>
      <c r="D98" s="3"/>
      <c r="E98" s="3"/>
      <c r="F98" s="3"/>
      <c r="G98" s="3"/>
      <c r="H98" s="3"/>
      <c r="I98" s="3"/>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row>
    <row r="99" spans="1:65" x14ac:dyDescent="0.2">
      <c r="A99" s="2"/>
      <c r="B99" s="3"/>
      <c r="C99" s="3"/>
      <c r="D99" s="3"/>
      <c r="E99" s="3"/>
      <c r="F99" s="3"/>
      <c r="G99" s="3"/>
      <c r="H99" s="3"/>
      <c r="I99" s="3"/>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row>
    <row r="100" spans="1:65" x14ac:dyDescent="0.2">
      <c r="A100" s="2"/>
      <c r="B100" s="3"/>
      <c r="C100" s="3"/>
      <c r="D100" s="3"/>
      <c r="E100" s="3"/>
      <c r="F100" s="3"/>
      <c r="G100" s="3"/>
      <c r="H100" s="3"/>
      <c r="I100" s="3"/>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row>
  </sheetData>
  <mergeCells count="8">
    <mergeCell ref="B42:I43"/>
    <mergeCell ref="B72:I79"/>
    <mergeCell ref="B82:I88"/>
    <mergeCell ref="B20:I21"/>
    <mergeCell ref="B23:I24"/>
    <mergeCell ref="B29:I30"/>
    <mergeCell ref="B45:I46"/>
    <mergeCell ref="B62:I63"/>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62518-1491-8849-9E36-06521DFD4291}">
  <dimension ref="A1:BM233"/>
  <sheetViews>
    <sheetView showGridLines="0" zoomScale="120" zoomScaleNormal="120" workbookViewId="0"/>
  </sheetViews>
  <sheetFormatPr baseColWidth="10" defaultColWidth="10.83203125" defaultRowHeight="16" x14ac:dyDescent="0.2"/>
  <cols>
    <col min="1" max="1" width="10.83203125" style="1"/>
    <col min="2" max="3" width="10.83203125" style="1" customWidth="1"/>
    <col min="4" max="5" width="10.83203125" style="1"/>
    <col min="6" max="7" width="10.83203125" style="1" customWidth="1"/>
    <col min="8" max="9" width="10.83203125" style="1"/>
    <col min="10" max="10" width="10.83203125" style="1" customWidth="1"/>
    <col min="11" max="16384" width="10.83203125" style="1"/>
  </cols>
  <sheetData>
    <row r="1" spans="1:49" ht="19" x14ac:dyDescent="0.25">
      <c r="A1" s="27" t="s">
        <v>474</v>
      </c>
      <c r="B1" s="341"/>
      <c r="C1" s="341"/>
      <c r="D1" s="341"/>
      <c r="E1" s="341"/>
      <c r="F1" s="341"/>
      <c r="G1" s="341"/>
      <c r="H1" s="341"/>
      <c r="I1" s="341"/>
      <c r="J1" s="338"/>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0"/>
      <c r="AS1" s="330"/>
      <c r="AT1" s="330"/>
      <c r="AU1" s="330"/>
      <c r="AV1" s="330"/>
      <c r="AW1" s="330"/>
    </row>
    <row r="2" spans="1:49" x14ac:dyDescent="0.2">
      <c r="A2" s="346"/>
      <c r="B2" s="341"/>
      <c r="C2" s="341"/>
      <c r="D2" s="341"/>
      <c r="E2" s="341"/>
      <c r="F2" s="341"/>
      <c r="G2" s="341"/>
      <c r="H2" s="341"/>
      <c r="I2" s="341"/>
      <c r="J2" s="338"/>
      <c r="K2" s="330"/>
      <c r="L2" s="330"/>
      <c r="M2" s="330"/>
      <c r="N2" s="330"/>
      <c r="O2" s="330"/>
      <c r="P2" s="330"/>
      <c r="Q2" s="330"/>
      <c r="R2" s="330"/>
      <c r="S2" s="330"/>
      <c r="T2" s="330"/>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c r="AT2" s="330"/>
      <c r="AU2" s="330"/>
      <c r="AV2" s="330"/>
      <c r="AW2" s="330"/>
    </row>
    <row r="3" spans="1:49" x14ac:dyDescent="0.2">
      <c r="A3" s="339"/>
      <c r="B3" s="25" t="s">
        <v>13</v>
      </c>
      <c r="C3" s="341"/>
      <c r="D3" s="341"/>
      <c r="E3" s="341"/>
      <c r="F3" s="341"/>
      <c r="G3" s="341"/>
      <c r="H3" s="341"/>
      <c r="I3" s="341"/>
      <c r="J3" s="338"/>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0"/>
      <c r="AM3" s="330"/>
      <c r="AN3" s="330"/>
      <c r="AO3" s="330"/>
      <c r="AP3" s="330"/>
      <c r="AQ3" s="330"/>
      <c r="AR3" s="330"/>
      <c r="AS3" s="330"/>
      <c r="AT3" s="330"/>
      <c r="AU3" s="330"/>
      <c r="AV3" s="330"/>
      <c r="AW3" s="330"/>
    </row>
    <row r="4" spans="1:49" ht="16" customHeight="1" x14ac:dyDescent="0.2">
      <c r="A4" s="339"/>
      <c r="B4" s="355" t="s">
        <v>475</v>
      </c>
      <c r="C4" s="345"/>
      <c r="D4" s="345"/>
      <c r="E4" s="345"/>
      <c r="F4" s="345"/>
      <c r="G4" s="345"/>
      <c r="H4" s="345"/>
      <c r="I4" s="345"/>
      <c r="J4" s="338"/>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30"/>
      <c r="AS4" s="330"/>
      <c r="AT4" s="330"/>
      <c r="AU4" s="330"/>
      <c r="AV4" s="330"/>
      <c r="AW4" s="330"/>
    </row>
    <row r="5" spans="1:49" x14ac:dyDescent="0.2">
      <c r="A5" s="339"/>
      <c r="B5" s="341"/>
      <c r="C5" s="341"/>
      <c r="D5" s="341"/>
      <c r="E5" s="341"/>
      <c r="F5" s="341"/>
      <c r="G5" s="341"/>
      <c r="H5" s="341"/>
      <c r="I5" s="341"/>
      <c r="J5" s="338"/>
      <c r="K5" s="330"/>
      <c r="L5" s="330"/>
      <c r="M5" s="330"/>
      <c r="N5" s="330"/>
      <c r="O5" s="330"/>
      <c r="P5" s="330"/>
      <c r="Q5" s="330"/>
      <c r="R5" s="330"/>
      <c r="S5" s="330"/>
      <c r="T5" s="330"/>
      <c r="U5" s="330"/>
      <c r="V5" s="330"/>
      <c r="W5" s="330"/>
      <c r="X5" s="330"/>
      <c r="Y5" s="330"/>
      <c r="Z5" s="330"/>
      <c r="AA5" s="330"/>
      <c r="AB5" s="330"/>
      <c r="AC5" s="330"/>
      <c r="AD5" s="330"/>
      <c r="AE5" s="330"/>
      <c r="AF5" s="330"/>
      <c r="AG5" s="330"/>
      <c r="AH5" s="330"/>
      <c r="AI5" s="330"/>
      <c r="AJ5" s="330"/>
      <c r="AK5" s="330"/>
      <c r="AL5" s="330"/>
      <c r="AM5" s="330"/>
      <c r="AN5" s="330"/>
      <c r="AO5" s="330"/>
      <c r="AP5" s="330"/>
      <c r="AQ5" s="330"/>
      <c r="AR5" s="330"/>
      <c r="AS5" s="330"/>
      <c r="AT5" s="330"/>
      <c r="AU5" s="330"/>
      <c r="AV5" s="330"/>
      <c r="AW5" s="330"/>
    </row>
    <row r="6" spans="1:49" x14ac:dyDescent="0.2">
      <c r="A6" s="339"/>
      <c r="B6" s="341"/>
      <c r="C6" s="344"/>
      <c r="D6" s="344"/>
      <c r="E6" s="344"/>
      <c r="F6" s="344"/>
      <c r="G6" s="341"/>
      <c r="H6" s="341"/>
      <c r="I6" s="341"/>
      <c r="J6" s="338"/>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row>
    <row r="7" spans="1:49" x14ac:dyDescent="0.2">
      <c r="A7" s="339"/>
      <c r="B7" s="355" t="s">
        <v>476</v>
      </c>
      <c r="C7" s="342"/>
      <c r="D7" s="342"/>
      <c r="E7" s="342"/>
      <c r="F7" s="341"/>
      <c r="G7" s="341"/>
      <c r="H7" s="341"/>
      <c r="I7" s="341"/>
      <c r="J7" s="338"/>
      <c r="K7" s="330"/>
      <c r="L7" s="330"/>
      <c r="M7" s="330"/>
      <c r="N7" s="330"/>
      <c r="O7" s="330"/>
      <c r="P7" s="330"/>
      <c r="Q7" s="330"/>
      <c r="R7" s="330"/>
      <c r="S7" s="330"/>
      <c r="T7" s="330"/>
      <c r="U7" s="330"/>
      <c r="V7" s="330"/>
      <c r="W7" s="330"/>
      <c r="X7" s="330"/>
      <c r="Y7" s="330"/>
      <c r="Z7" s="330"/>
      <c r="AA7" s="330"/>
      <c r="AB7" s="330"/>
      <c r="AC7" s="330"/>
      <c r="AD7" s="330"/>
      <c r="AE7" s="330"/>
      <c r="AF7" s="330"/>
      <c r="AG7" s="330"/>
      <c r="AH7" s="330"/>
      <c r="AI7" s="330"/>
      <c r="AJ7" s="330"/>
      <c r="AK7" s="330"/>
      <c r="AL7" s="330"/>
      <c r="AM7" s="330"/>
      <c r="AN7" s="330"/>
      <c r="AO7" s="330"/>
      <c r="AP7" s="330"/>
      <c r="AQ7" s="330"/>
      <c r="AR7" s="330"/>
      <c r="AS7" s="330"/>
      <c r="AT7" s="330"/>
      <c r="AU7" s="330"/>
      <c r="AV7" s="330"/>
      <c r="AW7" s="330"/>
    </row>
    <row r="8" spans="1:49" x14ac:dyDescent="0.2">
      <c r="A8" s="339"/>
      <c r="B8" s="341"/>
      <c r="C8" s="342"/>
      <c r="D8" s="342"/>
      <c r="E8" s="342"/>
      <c r="F8" s="341"/>
      <c r="G8" s="341"/>
      <c r="H8" s="341"/>
      <c r="I8" s="341"/>
      <c r="J8" s="338"/>
      <c r="K8" s="330"/>
      <c r="L8" s="330"/>
      <c r="M8" s="330"/>
      <c r="N8" s="330"/>
      <c r="O8" s="330"/>
      <c r="P8" s="330"/>
      <c r="Q8" s="330"/>
      <c r="R8" s="330"/>
      <c r="S8" s="330"/>
      <c r="T8" s="330"/>
      <c r="U8" s="330"/>
      <c r="V8" s="330"/>
      <c r="W8" s="330"/>
      <c r="X8" s="330"/>
      <c r="Y8" s="330"/>
      <c r="Z8" s="330"/>
      <c r="AA8" s="330"/>
      <c r="AB8" s="330"/>
      <c r="AC8" s="330"/>
      <c r="AD8" s="330"/>
      <c r="AE8" s="330"/>
      <c r="AF8" s="330"/>
      <c r="AG8" s="330"/>
      <c r="AH8" s="330"/>
      <c r="AI8" s="330"/>
      <c r="AJ8" s="330"/>
      <c r="AK8" s="330"/>
      <c r="AL8" s="330"/>
      <c r="AM8" s="330"/>
      <c r="AN8" s="330"/>
      <c r="AO8" s="330"/>
      <c r="AP8" s="330"/>
      <c r="AQ8" s="330"/>
      <c r="AR8" s="330"/>
      <c r="AS8" s="330"/>
      <c r="AT8" s="330"/>
      <c r="AU8" s="330"/>
      <c r="AV8" s="330"/>
      <c r="AW8" s="330"/>
    </row>
    <row r="9" spans="1:49" x14ac:dyDescent="0.2">
      <c r="A9" s="339"/>
      <c r="B9" s="341"/>
      <c r="C9" s="257" t="s">
        <v>291</v>
      </c>
      <c r="D9" s="347" t="s">
        <v>373</v>
      </c>
      <c r="E9" s="342"/>
      <c r="F9" s="341"/>
      <c r="G9" s="341"/>
      <c r="H9" s="341"/>
      <c r="I9" s="341"/>
      <c r="J9" s="338"/>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row>
    <row r="10" spans="1:49" x14ac:dyDescent="0.2">
      <c r="A10" s="339"/>
      <c r="B10" s="341"/>
      <c r="C10" s="258">
        <v>1000000</v>
      </c>
      <c r="D10" s="259">
        <v>0.05</v>
      </c>
      <c r="E10" s="342"/>
      <c r="F10" s="341"/>
      <c r="G10" s="341"/>
      <c r="H10" s="341"/>
      <c r="I10" s="341"/>
      <c r="J10" s="338"/>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row>
    <row r="11" spans="1:49" x14ac:dyDescent="0.2">
      <c r="A11" s="339"/>
      <c r="B11" s="341"/>
      <c r="C11" s="258">
        <v>2000000</v>
      </c>
      <c r="D11" s="259">
        <v>0.08</v>
      </c>
      <c r="E11" s="342"/>
      <c r="F11" s="341"/>
      <c r="G11" s="341"/>
      <c r="H11" s="341"/>
      <c r="I11" s="341"/>
      <c r="J11" s="338"/>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row>
    <row r="12" spans="1:49" x14ac:dyDescent="0.2">
      <c r="A12" s="339"/>
      <c r="B12" s="341"/>
      <c r="C12" s="258">
        <v>3000000</v>
      </c>
      <c r="D12" s="259">
        <v>0.14000000000000001</v>
      </c>
      <c r="E12" s="342"/>
      <c r="F12" s="341"/>
      <c r="G12" s="341"/>
      <c r="H12" s="341"/>
      <c r="I12" s="341"/>
      <c r="J12" s="338"/>
      <c r="K12" s="330"/>
      <c r="L12" s="330"/>
      <c r="M12" s="330"/>
      <c r="N12" s="330"/>
      <c r="O12" s="330"/>
      <c r="P12" s="330"/>
      <c r="Q12" s="330"/>
      <c r="R12" s="330"/>
      <c r="S12" s="330"/>
      <c r="T12" s="330"/>
      <c r="U12" s="330"/>
      <c r="V12" s="330"/>
      <c r="W12" s="330"/>
      <c r="X12" s="330"/>
      <c r="Y12" s="330"/>
      <c r="Z12" s="330"/>
      <c r="AA12" s="330"/>
      <c r="AB12" s="330"/>
      <c r="AC12" s="330"/>
      <c r="AD12" s="330"/>
      <c r="AE12" s="330"/>
      <c r="AF12" s="330"/>
      <c r="AG12" s="330"/>
      <c r="AH12" s="330"/>
      <c r="AI12" s="330"/>
      <c r="AJ12" s="330"/>
      <c r="AK12" s="330"/>
      <c r="AL12" s="330"/>
      <c r="AM12" s="330"/>
      <c r="AN12" s="330"/>
      <c r="AO12" s="330"/>
      <c r="AP12" s="330"/>
      <c r="AQ12" s="330"/>
      <c r="AR12" s="330"/>
      <c r="AS12" s="330"/>
      <c r="AT12" s="330"/>
      <c r="AU12" s="330"/>
      <c r="AV12" s="330"/>
      <c r="AW12" s="330"/>
    </row>
    <row r="13" spans="1:49" x14ac:dyDescent="0.2">
      <c r="A13" s="339"/>
      <c r="B13" s="341"/>
      <c r="C13" s="258">
        <v>4000000</v>
      </c>
      <c r="D13" s="259">
        <v>0.23</v>
      </c>
      <c r="E13" s="342"/>
      <c r="F13" s="341"/>
      <c r="G13" s="341"/>
      <c r="H13" s="341"/>
      <c r="I13" s="341"/>
      <c r="J13" s="338"/>
      <c r="K13" s="330"/>
      <c r="L13" s="330"/>
      <c r="M13" s="330"/>
      <c r="N13" s="330"/>
      <c r="O13" s="330"/>
      <c r="P13" s="330"/>
      <c r="Q13" s="330"/>
      <c r="R13" s="330"/>
      <c r="S13" s="330"/>
      <c r="T13" s="330"/>
      <c r="U13" s="330"/>
      <c r="V13" s="330"/>
      <c r="W13" s="330"/>
      <c r="X13" s="330"/>
      <c r="Y13" s="330"/>
      <c r="Z13" s="330"/>
      <c r="AA13" s="330"/>
      <c r="AB13" s="330"/>
      <c r="AC13" s="330"/>
      <c r="AD13" s="330"/>
      <c r="AE13" s="330"/>
      <c r="AF13" s="330"/>
      <c r="AG13" s="330"/>
      <c r="AH13" s="330"/>
      <c r="AI13" s="330"/>
      <c r="AJ13" s="330"/>
      <c r="AK13" s="330"/>
      <c r="AL13" s="330"/>
      <c r="AM13" s="330"/>
      <c r="AN13" s="330"/>
      <c r="AO13" s="330"/>
      <c r="AP13" s="330"/>
      <c r="AQ13" s="330"/>
      <c r="AR13" s="330"/>
      <c r="AS13" s="330"/>
      <c r="AT13" s="330"/>
      <c r="AU13" s="330"/>
      <c r="AV13" s="330"/>
      <c r="AW13" s="330"/>
    </row>
    <row r="14" spans="1:49" x14ac:dyDescent="0.2">
      <c r="A14" s="339"/>
      <c r="B14" s="341"/>
      <c r="C14" s="258">
        <v>5000000</v>
      </c>
      <c r="D14" s="259">
        <v>0.42</v>
      </c>
      <c r="E14" s="342"/>
      <c r="F14" s="342"/>
      <c r="G14" s="342"/>
      <c r="H14" s="341"/>
      <c r="I14" s="341"/>
      <c r="J14" s="338"/>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row>
    <row r="15" spans="1:49" x14ac:dyDescent="0.2">
      <c r="A15" s="339"/>
      <c r="B15" s="341"/>
      <c r="C15" s="258">
        <v>6000000</v>
      </c>
      <c r="D15" s="259">
        <v>0.61</v>
      </c>
      <c r="E15" s="342"/>
      <c r="F15" s="341"/>
      <c r="G15" s="341"/>
      <c r="H15" s="341"/>
      <c r="I15" s="341"/>
      <c r="J15" s="338"/>
      <c r="K15" s="330"/>
      <c r="L15" s="330"/>
      <c r="M15" s="330"/>
      <c r="N15" s="330"/>
      <c r="O15" s="330"/>
      <c r="P15" s="330"/>
      <c r="Q15" s="330"/>
      <c r="R15" s="330"/>
      <c r="S15" s="330"/>
      <c r="T15" s="330"/>
      <c r="U15" s="330"/>
      <c r="V15" s="330"/>
      <c r="W15" s="330"/>
      <c r="X15" s="330"/>
      <c r="Y15" s="330"/>
      <c r="Z15" s="330"/>
      <c r="AA15" s="330"/>
      <c r="AB15" s="330"/>
      <c r="AC15" s="330"/>
      <c r="AD15" s="330"/>
      <c r="AE15" s="330"/>
      <c r="AF15" s="330"/>
      <c r="AG15" s="330"/>
      <c r="AH15" s="330"/>
      <c r="AI15" s="330"/>
      <c r="AJ15" s="330"/>
      <c r="AK15" s="330"/>
      <c r="AL15" s="330"/>
      <c r="AM15" s="330"/>
      <c r="AN15" s="330"/>
      <c r="AO15" s="330"/>
      <c r="AP15" s="330"/>
      <c r="AQ15" s="330"/>
      <c r="AR15" s="330"/>
      <c r="AS15" s="330"/>
      <c r="AT15" s="330"/>
      <c r="AU15" s="330"/>
      <c r="AV15" s="330"/>
      <c r="AW15" s="330"/>
    </row>
    <row r="16" spans="1:49" x14ac:dyDescent="0.2">
      <c r="A16" s="339"/>
      <c r="B16" s="341"/>
      <c r="C16" s="258">
        <v>7000000</v>
      </c>
      <c r="D16" s="259">
        <v>0.8</v>
      </c>
      <c r="E16" s="342"/>
      <c r="F16" s="341"/>
      <c r="G16" s="341"/>
      <c r="H16" s="341"/>
      <c r="I16" s="341"/>
      <c r="J16" s="338"/>
      <c r="K16" s="330"/>
      <c r="L16" s="330"/>
      <c r="M16" s="330"/>
      <c r="N16" s="330"/>
      <c r="O16" s="330"/>
      <c r="P16" s="330"/>
      <c r="Q16" s="330"/>
      <c r="R16" s="330"/>
      <c r="S16" s="330"/>
      <c r="T16" s="330"/>
      <c r="U16" s="330"/>
      <c r="V16" s="330"/>
      <c r="W16" s="330"/>
      <c r="X16" s="330"/>
      <c r="Y16" s="330"/>
      <c r="Z16" s="330"/>
      <c r="AA16" s="330"/>
      <c r="AB16" s="330"/>
      <c r="AC16" s="330"/>
      <c r="AD16" s="330"/>
      <c r="AE16" s="330"/>
      <c r="AF16" s="330"/>
      <c r="AG16" s="330"/>
      <c r="AH16" s="330"/>
      <c r="AI16" s="330"/>
      <c r="AJ16" s="330"/>
      <c r="AK16" s="330"/>
      <c r="AL16" s="330"/>
      <c r="AM16" s="330"/>
      <c r="AN16" s="330"/>
      <c r="AO16" s="330"/>
      <c r="AP16" s="330"/>
      <c r="AQ16" s="330"/>
      <c r="AR16" s="330"/>
      <c r="AS16" s="330"/>
      <c r="AT16" s="330"/>
      <c r="AU16" s="330"/>
      <c r="AV16" s="330"/>
      <c r="AW16" s="330"/>
    </row>
    <row r="17" spans="1:49" x14ac:dyDescent="0.2">
      <c r="A17" s="339"/>
      <c r="B17" s="341"/>
      <c r="C17" s="258">
        <v>8000000</v>
      </c>
      <c r="D17" s="259">
        <v>0.91</v>
      </c>
      <c r="E17" s="342"/>
      <c r="F17" s="341"/>
      <c r="G17" s="341"/>
      <c r="H17" s="341"/>
      <c r="I17" s="341"/>
      <c r="J17" s="338"/>
      <c r="K17" s="330"/>
      <c r="L17" s="330"/>
      <c r="M17" s="330"/>
      <c r="N17" s="330"/>
      <c r="O17" s="330"/>
      <c r="P17" s="330"/>
      <c r="Q17" s="330"/>
      <c r="R17" s="330"/>
      <c r="S17" s="330"/>
      <c r="T17" s="330"/>
      <c r="U17" s="330"/>
      <c r="V17" s="330"/>
      <c r="W17" s="330"/>
      <c r="X17" s="330"/>
      <c r="Y17" s="330"/>
      <c r="Z17" s="330"/>
      <c r="AA17" s="330"/>
      <c r="AB17" s="330"/>
      <c r="AC17" s="330"/>
      <c r="AD17" s="330"/>
      <c r="AE17" s="330"/>
      <c r="AF17" s="330"/>
      <c r="AG17" s="330"/>
      <c r="AH17" s="330"/>
      <c r="AI17" s="330"/>
      <c r="AJ17" s="330"/>
      <c r="AK17" s="330"/>
      <c r="AL17" s="330"/>
      <c r="AM17" s="330"/>
      <c r="AN17" s="330"/>
      <c r="AO17" s="330"/>
      <c r="AP17" s="330"/>
      <c r="AQ17" s="330"/>
      <c r="AR17" s="330"/>
      <c r="AS17" s="330"/>
      <c r="AT17" s="330"/>
      <c r="AU17" s="330"/>
      <c r="AV17" s="330"/>
      <c r="AW17" s="330"/>
    </row>
    <row r="18" spans="1:49" x14ac:dyDescent="0.2">
      <c r="A18" s="339"/>
      <c r="B18" s="341"/>
      <c r="C18" s="258">
        <v>9000000</v>
      </c>
      <c r="D18" s="259">
        <v>0.94</v>
      </c>
      <c r="E18" s="342"/>
      <c r="F18" s="341"/>
      <c r="G18" s="341"/>
      <c r="H18" s="341"/>
      <c r="I18" s="341"/>
      <c r="J18" s="338"/>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AN18" s="330"/>
      <c r="AO18" s="330"/>
      <c r="AP18" s="330"/>
      <c r="AQ18" s="330"/>
      <c r="AR18" s="330"/>
      <c r="AS18" s="330"/>
      <c r="AT18" s="330"/>
      <c r="AU18" s="330"/>
      <c r="AV18" s="330"/>
      <c r="AW18" s="330"/>
    </row>
    <row r="19" spans="1:49" x14ac:dyDescent="0.2">
      <c r="A19" s="339"/>
      <c r="B19" s="341"/>
      <c r="C19" s="258">
        <v>10000000</v>
      </c>
      <c r="D19" s="259">
        <v>0.96</v>
      </c>
      <c r="E19" s="342"/>
      <c r="F19" s="341"/>
      <c r="G19" s="341"/>
      <c r="H19" s="341"/>
      <c r="I19" s="341"/>
      <c r="J19" s="338"/>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row>
    <row r="20" spans="1:49" x14ac:dyDescent="0.2">
      <c r="A20" s="339"/>
      <c r="B20" s="341"/>
      <c r="C20" s="244"/>
      <c r="D20" s="260"/>
      <c r="E20" s="342"/>
      <c r="F20" s="341"/>
      <c r="G20" s="341"/>
      <c r="H20" s="341"/>
      <c r="I20" s="341"/>
      <c r="J20" s="338"/>
      <c r="K20" s="330"/>
      <c r="L20" s="330"/>
      <c r="M20" s="330"/>
      <c r="N20" s="330"/>
      <c r="O20" s="330"/>
      <c r="P20" s="330"/>
      <c r="Q20" s="330"/>
      <c r="R20" s="330"/>
      <c r="S20" s="330"/>
      <c r="T20" s="330"/>
      <c r="U20" s="330"/>
      <c r="V20" s="330"/>
      <c r="W20" s="330"/>
      <c r="X20" s="330"/>
      <c r="Y20" s="330"/>
      <c r="Z20" s="330"/>
      <c r="AA20" s="330"/>
      <c r="AB20" s="330"/>
      <c r="AC20" s="330"/>
      <c r="AD20" s="330"/>
      <c r="AE20" s="330"/>
      <c r="AF20" s="330"/>
      <c r="AG20" s="330"/>
      <c r="AH20" s="330"/>
      <c r="AI20" s="330"/>
      <c r="AJ20" s="330"/>
      <c r="AK20" s="330"/>
      <c r="AL20" s="330"/>
      <c r="AM20" s="330"/>
      <c r="AN20" s="330"/>
      <c r="AO20" s="330"/>
      <c r="AP20" s="330"/>
      <c r="AQ20" s="330"/>
      <c r="AR20" s="330"/>
      <c r="AS20" s="330"/>
      <c r="AT20" s="330"/>
      <c r="AU20" s="330"/>
      <c r="AV20" s="330"/>
      <c r="AW20" s="330"/>
    </row>
    <row r="21" spans="1:49" x14ac:dyDescent="0.2">
      <c r="A21" s="339"/>
      <c r="B21" s="355" t="s">
        <v>477</v>
      </c>
      <c r="C21" s="342"/>
      <c r="D21" s="343"/>
      <c r="E21" s="342"/>
      <c r="F21" s="341"/>
      <c r="G21" s="341"/>
      <c r="H21" s="341"/>
      <c r="I21" s="341"/>
      <c r="J21" s="338"/>
      <c r="K21" s="330"/>
      <c r="L21" s="330"/>
      <c r="M21" s="330"/>
      <c r="N21" s="330"/>
      <c r="O21" s="330"/>
      <c r="P21" s="330"/>
      <c r="Q21" s="330"/>
      <c r="R21" s="330"/>
      <c r="S21" s="330"/>
      <c r="T21" s="330"/>
      <c r="U21" s="330"/>
      <c r="V21" s="330"/>
      <c r="W21" s="330"/>
      <c r="X21" s="330"/>
      <c r="Y21" s="330"/>
      <c r="Z21" s="330"/>
      <c r="AA21" s="330"/>
      <c r="AB21" s="330"/>
      <c r="AC21" s="330"/>
      <c r="AD21" s="330"/>
      <c r="AE21" s="330"/>
      <c r="AF21" s="330"/>
      <c r="AG21" s="330"/>
      <c r="AH21" s="330"/>
      <c r="AI21" s="330"/>
      <c r="AJ21" s="330"/>
      <c r="AK21" s="330"/>
      <c r="AL21" s="330"/>
      <c r="AM21" s="330"/>
      <c r="AN21" s="330"/>
      <c r="AO21" s="330"/>
      <c r="AP21" s="330"/>
      <c r="AQ21" s="330"/>
      <c r="AR21" s="330"/>
      <c r="AS21" s="330"/>
      <c r="AT21" s="330"/>
      <c r="AU21" s="330"/>
      <c r="AV21" s="330"/>
      <c r="AW21" s="330"/>
    </row>
    <row r="22" spans="1:49" x14ac:dyDescent="0.2">
      <c r="A22" s="339"/>
      <c r="B22" s="341"/>
      <c r="C22" s="342"/>
      <c r="D22" s="343"/>
      <c r="E22" s="342"/>
      <c r="F22" s="341"/>
      <c r="G22" s="341"/>
      <c r="H22" s="341"/>
      <c r="I22" s="341"/>
      <c r="J22" s="338"/>
      <c r="K22" s="330"/>
      <c r="L22" s="330"/>
      <c r="M22" s="330"/>
      <c r="N22" s="330"/>
      <c r="O22" s="330"/>
      <c r="P22" s="330"/>
      <c r="Q22" s="330"/>
      <c r="R22" s="330"/>
      <c r="S22" s="330"/>
      <c r="T22" s="330"/>
      <c r="U22" s="330"/>
      <c r="V22" s="330"/>
      <c r="W22" s="330"/>
      <c r="X22" s="330"/>
      <c r="Y22" s="330"/>
      <c r="Z22" s="330"/>
      <c r="AA22" s="330"/>
      <c r="AB22" s="330"/>
      <c r="AC22" s="330"/>
      <c r="AD22" s="330"/>
      <c r="AE22" s="330"/>
      <c r="AF22" s="330"/>
      <c r="AG22" s="330"/>
      <c r="AH22" s="330"/>
      <c r="AI22" s="330"/>
      <c r="AJ22" s="330"/>
      <c r="AK22" s="330"/>
      <c r="AL22" s="330"/>
      <c r="AM22" s="330"/>
      <c r="AN22" s="330"/>
      <c r="AO22" s="330"/>
      <c r="AP22" s="330"/>
      <c r="AQ22" s="330"/>
      <c r="AR22" s="330"/>
      <c r="AS22" s="330"/>
      <c r="AT22" s="330"/>
      <c r="AU22" s="330"/>
      <c r="AV22" s="330"/>
      <c r="AW22" s="330"/>
    </row>
    <row r="23" spans="1:49" x14ac:dyDescent="0.2">
      <c r="A23" s="339"/>
      <c r="B23" s="341"/>
      <c r="C23" s="342"/>
      <c r="D23" s="343"/>
      <c r="E23" s="342"/>
      <c r="F23" s="341"/>
      <c r="G23" s="341"/>
      <c r="H23" s="341"/>
      <c r="I23" s="341"/>
      <c r="J23" s="338"/>
      <c r="K23" s="330"/>
      <c r="L23" s="330"/>
      <c r="M23" s="330"/>
      <c r="N23" s="330"/>
      <c r="O23" s="330"/>
      <c r="P23" s="330"/>
      <c r="Q23" s="330"/>
      <c r="R23" s="330"/>
      <c r="S23" s="330"/>
      <c r="T23" s="330"/>
      <c r="U23" s="330"/>
      <c r="V23" s="330"/>
      <c r="W23" s="330"/>
      <c r="X23" s="330"/>
      <c r="Y23" s="330"/>
      <c r="Z23" s="330"/>
      <c r="AA23" s="330"/>
      <c r="AB23" s="330"/>
      <c r="AC23" s="330"/>
      <c r="AD23" s="330"/>
      <c r="AE23" s="330"/>
      <c r="AF23" s="330"/>
      <c r="AG23" s="330"/>
      <c r="AH23" s="330"/>
      <c r="AI23" s="330"/>
      <c r="AJ23" s="330"/>
      <c r="AK23" s="330"/>
      <c r="AL23" s="330"/>
      <c r="AM23" s="330"/>
      <c r="AN23" s="330"/>
      <c r="AO23" s="330"/>
      <c r="AP23" s="330"/>
      <c r="AQ23" s="330"/>
      <c r="AR23" s="330"/>
      <c r="AS23" s="330"/>
      <c r="AT23" s="330"/>
      <c r="AU23" s="330"/>
      <c r="AV23" s="330"/>
      <c r="AW23" s="330"/>
    </row>
    <row r="24" spans="1:49" x14ac:dyDescent="0.2">
      <c r="A24" s="339"/>
      <c r="B24" s="341"/>
      <c r="C24" s="342"/>
      <c r="D24" s="343"/>
      <c r="E24" s="342"/>
      <c r="F24" s="341"/>
      <c r="G24" s="341"/>
      <c r="H24" s="341"/>
      <c r="I24" s="341"/>
      <c r="J24" s="338"/>
      <c r="K24" s="330"/>
      <c r="L24" s="330"/>
      <c r="M24" s="330"/>
      <c r="N24" s="330"/>
      <c r="O24" s="330"/>
      <c r="P24" s="330"/>
      <c r="Q24" s="330"/>
      <c r="R24" s="330"/>
      <c r="S24" s="330"/>
      <c r="T24" s="330"/>
      <c r="U24" s="330"/>
      <c r="V24" s="330"/>
      <c r="W24" s="330"/>
      <c r="X24" s="330"/>
      <c r="Y24" s="330"/>
      <c r="Z24" s="330"/>
      <c r="AA24" s="330"/>
      <c r="AB24" s="330"/>
      <c r="AC24" s="330"/>
      <c r="AD24" s="330"/>
      <c r="AE24" s="330"/>
      <c r="AF24" s="330"/>
      <c r="AG24" s="330"/>
      <c r="AH24" s="330"/>
      <c r="AI24" s="330"/>
      <c r="AJ24" s="330"/>
      <c r="AK24" s="330"/>
      <c r="AL24" s="330"/>
      <c r="AM24" s="330"/>
      <c r="AN24" s="330"/>
      <c r="AO24" s="330"/>
      <c r="AP24" s="330"/>
      <c r="AQ24" s="330"/>
      <c r="AR24" s="330"/>
      <c r="AS24" s="330"/>
      <c r="AT24" s="330"/>
      <c r="AU24" s="330"/>
      <c r="AV24" s="330"/>
      <c r="AW24" s="330"/>
    </row>
    <row r="25" spans="1:49" ht="16" customHeight="1" x14ac:dyDescent="0.2">
      <c r="A25" s="339" t="s">
        <v>12</v>
      </c>
      <c r="B25" s="362" t="s">
        <v>522</v>
      </c>
      <c r="C25" s="362"/>
      <c r="D25" s="362"/>
      <c r="E25" s="362"/>
      <c r="F25" s="362"/>
      <c r="G25" s="362"/>
      <c r="H25" s="362"/>
      <c r="I25" s="362"/>
      <c r="J25" s="338"/>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0"/>
      <c r="AQ25" s="330"/>
      <c r="AR25" s="330"/>
      <c r="AS25" s="330"/>
      <c r="AT25" s="330"/>
      <c r="AU25" s="330"/>
      <c r="AV25" s="330"/>
      <c r="AW25" s="330"/>
    </row>
    <row r="26" spans="1:49" ht="16" customHeight="1" x14ac:dyDescent="0.2">
      <c r="A26" s="339"/>
      <c r="B26" s="19"/>
      <c r="C26" s="340"/>
      <c r="D26" s="340"/>
      <c r="E26" s="340"/>
      <c r="F26" s="340"/>
      <c r="G26" s="340"/>
      <c r="H26" s="340"/>
      <c r="I26" s="340"/>
      <c r="J26" s="338"/>
      <c r="K26" s="330"/>
      <c r="L26" s="330"/>
      <c r="M26" s="330"/>
      <c r="N26" s="330"/>
      <c r="O26" s="330"/>
      <c r="P26" s="330"/>
      <c r="Q26" s="330"/>
      <c r="R26" s="330"/>
      <c r="S26" s="330"/>
      <c r="T26" s="330"/>
      <c r="U26" s="330"/>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330"/>
      <c r="AS26" s="330"/>
      <c r="AT26" s="330"/>
      <c r="AU26" s="330"/>
      <c r="AV26" s="330"/>
      <c r="AW26" s="330"/>
    </row>
    <row r="27" spans="1:49" ht="16" customHeight="1" x14ac:dyDescent="0.2">
      <c r="A27" s="339" t="s">
        <v>11</v>
      </c>
      <c r="B27" s="362" t="s">
        <v>478</v>
      </c>
      <c r="C27" s="362"/>
      <c r="D27" s="362"/>
      <c r="E27" s="362"/>
      <c r="F27" s="362"/>
      <c r="G27" s="362"/>
      <c r="H27" s="362"/>
      <c r="I27" s="362"/>
      <c r="J27" s="338"/>
      <c r="K27" s="330"/>
      <c r="L27" s="330"/>
      <c r="M27" s="330"/>
      <c r="N27" s="330"/>
      <c r="O27" s="330"/>
      <c r="P27" s="330"/>
      <c r="Q27" s="330"/>
      <c r="R27" s="330"/>
      <c r="S27" s="330"/>
      <c r="T27" s="330"/>
      <c r="U27" s="330"/>
      <c r="V27" s="330"/>
      <c r="W27" s="330"/>
      <c r="X27" s="330"/>
      <c r="Y27" s="330"/>
      <c r="Z27" s="330"/>
      <c r="AA27" s="330"/>
      <c r="AB27" s="330"/>
      <c r="AC27" s="330"/>
      <c r="AD27" s="330"/>
      <c r="AE27" s="330"/>
      <c r="AF27" s="330"/>
      <c r="AG27" s="330"/>
      <c r="AH27" s="330"/>
      <c r="AI27" s="330"/>
      <c r="AJ27" s="330"/>
      <c r="AK27" s="330"/>
      <c r="AL27" s="330"/>
      <c r="AM27" s="330"/>
      <c r="AN27" s="330"/>
      <c r="AO27" s="330"/>
      <c r="AP27" s="330"/>
      <c r="AQ27" s="330"/>
      <c r="AR27" s="330"/>
      <c r="AS27" s="330"/>
      <c r="AT27" s="330"/>
      <c r="AU27" s="330"/>
      <c r="AV27" s="330"/>
      <c r="AW27" s="330"/>
    </row>
    <row r="28" spans="1:49" ht="16" customHeight="1" x14ac:dyDescent="0.2">
      <c r="A28" s="339"/>
      <c r="B28" s="192"/>
      <c r="C28" s="192"/>
      <c r="D28" s="192"/>
      <c r="E28" s="192"/>
      <c r="F28" s="192"/>
      <c r="G28" s="192"/>
      <c r="H28" s="192"/>
      <c r="I28" s="192"/>
      <c r="J28" s="338"/>
      <c r="K28" s="330"/>
      <c r="L28" s="330"/>
      <c r="M28" s="330"/>
      <c r="N28" s="330"/>
      <c r="O28" s="330"/>
      <c r="P28" s="330"/>
      <c r="Q28" s="330"/>
      <c r="R28" s="330"/>
      <c r="S28" s="330"/>
      <c r="T28" s="330"/>
      <c r="U28" s="330"/>
      <c r="V28" s="330"/>
      <c r="W28" s="330"/>
      <c r="X28" s="330"/>
      <c r="Y28" s="330"/>
      <c r="Z28" s="330"/>
      <c r="AA28" s="330"/>
      <c r="AB28" s="330"/>
      <c r="AC28" s="330"/>
      <c r="AD28" s="330"/>
      <c r="AE28" s="330"/>
      <c r="AF28" s="330"/>
      <c r="AG28" s="330"/>
      <c r="AH28" s="330"/>
      <c r="AI28" s="330"/>
      <c r="AJ28" s="330"/>
      <c r="AK28" s="330"/>
      <c r="AL28" s="330"/>
      <c r="AM28" s="330"/>
      <c r="AN28" s="330"/>
      <c r="AO28" s="330"/>
      <c r="AP28" s="330"/>
      <c r="AQ28" s="330"/>
      <c r="AR28" s="330"/>
      <c r="AS28" s="330"/>
      <c r="AT28" s="330"/>
      <c r="AU28" s="330"/>
      <c r="AV28" s="330"/>
      <c r="AW28" s="330"/>
    </row>
    <row r="29" spans="1:49" ht="16" customHeight="1" x14ac:dyDescent="0.2">
      <c r="A29" s="354" t="s">
        <v>219</v>
      </c>
      <c r="B29" s="362" t="s">
        <v>504</v>
      </c>
      <c r="C29" s="362"/>
      <c r="D29" s="362"/>
      <c r="E29" s="362"/>
      <c r="F29" s="362"/>
      <c r="G29" s="362"/>
      <c r="H29" s="362"/>
      <c r="I29" s="362"/>
      <c r="J29" s="338"/>
      <c r="K29" s="330"/>
      <c r="L29" s="330"/>
      <c r="M29" s="330"/>
      <c r="N29" s="330"/>
      <c r="O29" s="330"/>
      <c r="P29" s="330"/>
      <c r="Q29" s="330"/>
      <c r="R29" s="330"/>
      <c r="S29" s="330"/>
      <c r="T29" s="330"/>
      <c r="U29" s="330"/>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330"/>
      <c r="AU29" s="330"/>
      <c r="AV29" s="330"/>
      <c r="AW29" s="330"/>
    </row>
    <row r="30" spans="1:49" ht="17" thickBot="1" x14ac:dyDescent="0.25">
      <c r="A30" s="337"/>
      <c r="B30" s="335"/>
      <c r="C30" s="336"/>
      <c r="D30" s="336"/>
      <c r="E30" s="336"/>
      <c r="F30" s="335"/>
      <c r="G30" s="335"/>
      <c r="H30" s="335"/>
      <c r="I30" s="335"/>
      <c r="J30" s="334"/>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row>
    <row r="31" spans="1:49" x14ac:dyDescent="0.2">
      <c r="A31" s="330"/>
      <c r="B31" s="330"/>
      <c r="C31" s="330"/>
      <c r="D31" s="330"/>
      <c r="E31" s="330"/>
      <c r="F31" s="330"/>
      <c r="G31" s="330"/>
      <c r="H31" s="330"/>
      <c r="I31" s="330"/>
      <c r="J31" s="330"/>
      <c r="K31" s="330"/>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row>
    <row r="32" spans="1:49" ht="19" x14ac:dyDescent="0.25">
      <c r="A32" s="4" t="s">
        <v>10</v>
      </c>
      <c r="B32" s="330"/>
      <c r="C32" s="330"/>
      <c r="D32" s="330"/>
      <c r="E32" s="330"/>
      <c r="F32" s="330"/>
      <c r="G32" s="330"/>
      <c r="H32" s="330"/>
      <c r="I32" s="330"/>
      <c r="J32" s="330"/>
      <c r="K32" s="330"/>
      <c r="L32" s="330"/>
      <c r="M32" s="330"/>
      <c r="N32" s="330"/>
      <c r="O32" s="330"/>
      <c r="P32" s="330"/>
      <c r="Q32" s="330"/>
      <c r="R32" s="330"/>
      <c r="S32" s="330"/>
      <c r="T32" s="330"/>
      <c r="U32" s="330"/>
      <c r="V32" s="330"/>
      <c r="W32" s="330"/>
      <c r="X32" s="330"/>
      <c r="Y32" s="330"/>
      <c r="Z32" s="330"/>
      <c r="AA32" s="330"/>
      <c r="AB32" s="330"/>
      <c r="AC32" s="330"/>
      <c r="AD32" s="330"/>
      <c r="AE32" s="330"/>
      <c r="AF32" s="330"/>
      <c r="AG32" s="330"/>
      <c r="AH32" s="330"/>
      <c r="AI32" s="330"/>
      <c r="AJ32" s="330"/>
      <c r="AK32" s="330"/>
      <c r="AL32" s="330"/>
      <c r="AM32" s="330"/>
      <c r="AN32" s="330"/>
      <c r="AO32" s="330"/>
      <c r="AP32" s="330"/>
      <c r="AQ32" s="330"/>
      <c r="AR32" s="330"/>
      <c r="AS32" s="330"/>
      <c r="AT32" s="330"/>
      <c r="AU32" s="330"/>
      <c r="AV32" s="330"/>
      <c r="AW32" s="330"/>
    </row>
    <row r="33" spans="1:49" ht="16" customHeight="1" x14ac:dyDescent="0.2">
      <c r="A33" s="10" t="s">
        <v>487</v>
      </c>
      <c r="B33" s="11"/>
      <c r="C33" s="11"/>
      <c r="D33" s="11"/>
      <c r="E33" s="11"/>
      <c r="F33" s="11"/>
      <c r="G33" s="11"/>
      <c r="H33" s="11"/>
      <c r="I33" s="11"/>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30"/>
      <c r="AL33" s="330"/>
      <c r="AM33" s="330"/>
      <c r="AN33" s="330"/>
      <c r="AO33" s="330"/>
      <c r="AP33" s="330"/>
      <c r="AQ33" s="330"/>
      <c r="AR33" s="330"/>
      <c r="AS33" s="330"/>
      <c r="AT33" s="330"/>
      <c r="AU33" s="330"/>
      <c r="AV33" s="330"/>
      <c r="AW33" s="330"/>
    </row>
    <row r="34" spans="1:49" ht="16" customHeight="1" x14ac:dyDescent="0.2">
      <c r="A34" s="7" t="s">
        <v>9</v>
      </c>
      <c r="B34" s="363" t="s">
        <v>481</v>
      </c>
      <c r="C34" s="363"/>
      <c r="D34" s="363"/>
      <c r="E34" s="363"/>
      <c r="F34" s="363"/>
      <c r="G34" s="363"/>
      <c r="H34" s="363"/>
      <c r="I34" s="363"/>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330"/>
      <c r="AU34" s="330"/>
      <c r="AV34" s="330"/>
      <c r="AW34" s="330"/>
    </row>
    <row r="35" spans="1:49" ht="16" customHeight="1" x14ac:dyDescent="0.2">
      <c r="A35" s="7"/>
      <c r="B35" s="330"/>
      <c r="C35" s="330"/>
      <c r="D35" s="330"/>
      <c r="E35" s="330"/>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row>
    <row r="36" spans="1:49" ht="16" customHeight="1" x14ac:dyDescent="0.2">
      <c r="A36" s="7"/>
      <c r="B36" s="330"/>
      <c r="C36" s="330"/>
      <c r="D36" s="330"/>
      <c r="E36" s="330"/>
      <c r="F36" s="333"/>
      <c r="G36" s="333"/>
      <c r="H36" s="330"/>
      <c r="I36" s="330"/>
      <c r="J36" s="330"/>
      <c r="K36" s="330"/>
      <c r="L36" s="330"/>
      <c r="M36" s="330"/>
      <c r="N36" s="330"/>
      <c r="O36" s="330"/>
      <c r="P36" s="330"/>
      <c r="Q36" s="330"/>
      <c r="R36" s="330"/>
      <c r="S36" s="330"/>
      <c r="T36" s="330"/>
      <c r="U36" s="330"/>
      <c r="V36" s="330"/>
      <c r="W36" s="330"/>
      <c r="X36" s="330"/>
      <c r="Y36" s="330"/>
      <c r="Z36" s="330"/>
      <c r="AA36" s="330"/>
      <c r="AB36" s="330"/>
      <c r="AC36" s="330"/>
      <c r="AD36" s="330"/>
      <c r="AE36" s="330"/>
      <c r="AF36" s="330"/>
      <c r="AG36" s="330"/>
      <c r="AH36" s="330"/>
      <c r="AI36" s="330"/>
      <c r="AJ36" s="330"/>
      <c r="AK36" s="330"/>
      <c r="AL36" s="330"/>
      <c r="AM36" s="330"/>
      <c r="AN36" s="330"/>
      <c r="AO36" s="330"/>
      <c r="AP36" s="330"/>
      <c r="AQ36" s="330"/>
      <c r="AR36" s="330"/>
      <c r="AS36" s="330"/>
      <c r="AT36" s="330"/>
      <c r="AU36" s="330"/>
      <c r="AV36" s="330"/>
      <c r="AW36" s="330"/>
    </row>
    <row r="37" spans="1:49" ht="16" customHeight="1" thickBot="1" x14ac:dyDescent="0.25">
      <c r="A37" s="7"/>
      <c r="B37" s="330"/>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0"/>
      <c r="AE37" s="330"/>
      <c r="AF37" s="330"/>
      <c r="AG37" s="330"/>
      <c r="AH37" s="330"/>
      <c r="AI37" s="330"/>
      <c r="AJ37" s="330"/>
      <c r="AK37" s="330"/>
      <c r="AL37" s="330"/>
      <c r="AM37" s="330"/>
      <c r="AN37" s="330"/>
      <c r="AO37" s="330"/>
      <c r="AP37" s="330"/>
      <c r="AQ37" s="330"/>
      <c r="AR37" s="330"/>
      <c r="AS37" s="330"/>
      <c r="AT37" s="330"/>
      <c r="AU37" s="330"/>
      <c r="AV37" s="330"/>
      <c r="AW37" s="330"/>
    </row>
    <row r="38" spans="1:49" ht="16" customHeight="1" thickBot="1" x14ac:dyDescent="0.25">
      <c r="A38" s="7"/>
      <c r="B38" s="330"/>
      <c r="C38" s="330"/>
      <c r="D38" s="330"/>
      <c r="E38" s="330"/>
      <c r="F38" s="332" t="s">
        <v>482</v>
      </c>
      <c r="G38" s="348">
        <f>1-D14</f>
        <v>0.58000000000000007</v>
      </c>
      <c r="H38" s="330"/>
      <c r="I38" s="330"/>
      <c r="J38" s="330"/>
      <c r="K38" s="330"/>
      <c r="L38" s="330"/>
      <c r="M38" s="330"/>
      <c r="N38" s="330"/>
      <c r="O38" s="330"/>
      <c r="P38" s="330"/>
      <c r="Q38" s="330"/>
      <c r="R38" s="330"/>
      <c r="S38" s="330"/>
      <c r="T38" s="330"/>
      <c r="U38" s="330"/>
      <c r="V38" s="330"/>
      <c r="W38" s="330"/>
      <c r="X38" s="330"/>
      <c r="Y38" s="330"/>
      <c r="Z38" s="330"/>
      <c r="AA38" s="330"/>
      <c r="AB38" s="330"/>
      <c r="AC38" s="330"/>
      <c r="AD38" s="330"/>
      <c r="AE38" s="330"/>
      <c r="AF38" s="330"/>
      <c r="AG38" s="330"/>
      <c r="AH38" s="330"/>
      <c r="AI38" s="330"/>
      <c r="AJ38" s="330"/>
      <c r="AK38" s="330"/>
      <c r="AL38" s="330"/>
      <c r="AM38" s="330"/>
      <c r="AN38" s="330"/>
      <c r="AO38" s="330"/>
      <c r="AP38" s="330"/>
      <c r="AQ38" s="330"/>
      <c r="AR38" s="330"/>
      <c r="AS38" s="330"/>
      <c r="AT38" s="330"/>
      <c r="AU38" s="330"/>
      <c r="AV38" s="330"/>
      <c r="AW38" s="330"/>
    </row>
    <row r="39" spans="1:49" ht="16" customHeight="1" x14ac:dyDescent="0.2">
      <c r="A39" s="7"/>
      <c r="B39" s="330"/>
      <c r="C39" s="330"/>
      <c r="D39" s="330"/>
      <c r="E39" s="330"/>
      <c r="F39" s="330"/>
      <c r="G39" s="330"/>
      <c r="H39" s="330"/>
      <c r="I39" s="330"/>
      <c r="J39" s="330"/>
      <c r="K39" s="330"/>
      <c r="L39" s="330"/>
      <c r="M39" s="330"/>
      <c r="N39" s="330"/>
      <c r="O39" s="330"/>
      <c r="P39" s="330"/>
      <c r="Q39" s="330"/>
      <c r="R39" s="330"/>
      <c r="S39" s="330"/>
      <c r="T39" s="330"/>
      <c r="U39" s="330"/>
      <c r="V39" s="330"/>
      <c r="W39" s="330"/>
      <c r="X39" s="330"/>
      <c r="Y39" s="330"/>
      <c r="Z39" s="330"/>
      <c r="AA39" s="330"/>
      <c r="AB39" s="330"/>
      <c r="AC39" s="330"/>
      <c r="AD39" s="330"/>
      <c r="AE39" s="330"/>
      <c r="AF39" s="330"/>
      <c r="AG39" s="330"/>
      <c r="AH39" s="330"/>
      <c r="AI39" s="330"/>
      <c r="AJ39" s="330"/>
      <c r="AK39" s="330"/>
      <c r="AL39" s="330"/>
      <c r="AM39" s="330"/>
      <c r="AN39" s="330"/>
      <c r="AO39" s="330"/>
      <c r="AP39" s="330"/>
      <c r="AQ39" s="330"/>
      <c r="AR39" s="330"/>
      <c r="AS39" s="330"/>
      <c r="AT39" s="330"/>
      <c r="AU39" s="330"/>
      <c r="AV39" s="330"/>
      <c r="AW39" s="330"/>
    </row>
    <row r="40" spans="1:49" ht="16" customHeight="1" x14ac:dyDescent="0.2">
      <c r="A40" s="7" t="s">
        <v>8</v>
      </c>
      <c r="B40" s="363" t="s">
        <v>510</v>
      </c>
      <c r="C40" s="363"/>
      <c r="D40" s="363"/>
      <c r="E40" s="363"/>
      <c r="F40" s="363"/>
      <c r="G40" s="363"/>
      <c r="H40" s="363"/>
      <c r="I40" s="363"/>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c r="AG40" s="330"/>
      <c r="AH40" s="330"/>
      <c r="AI40" s="330"/>
      <c r="AJ40" s="330"/>
      <c r="AK40" s="330"/>
      <c r="AL40" s="330"/>
      <c r="AM40" s="330"/>
      <c r="AN40" s="330"/>
      <c r="AO40" s="330"/>
      <c r="AP40" s="330"/>
      <c r="AQ40" s="330"/>
      <c r="AR40" s="330"/>
      <c r="AS40" s="330"/>
      <c r="AT40" s="330"/>
      <c r="AU40" s="330"/>
      <c r="AV40" s="330"/>
      <c r="AW40" s="330"/>
    </row>
    <row r="41" spans="1:49" ht="16" customHeight="1" x14ac:dyDescent="0.2">
      <c r="A41" s="7"/>
      <c r="B41" s="363"/>
      <c r="C41" s="363"/>
      <c r="D41" s="363"/>
      <c r="E41" s="363"/>
      <c r="F41" s="363"/>
      <c r="G41" s="363"/>
      <c r="H41" s="363"/>
      <c r="I41" s="363"/>
      <c r="J41" s="330"/>
      <c r="K41" s="330"/>
      <c r="L41" s="330"/>
      <c r="M41" s="330"/>
      <c r="N41" s="330"/>
      <c r="O41" s="330"/>
      <c r="P41" s="330"/>
      <c r="Q41" s="330"/>
      <c r="R41" s="330"/>
      <c r="S41" s="330"/>
      <c r="T41" s="330"/>
      <c r="U41" s="330"/>
      <c r="V41" s="330"/>
      <c r="W41" s="330"/>
      <c r="X41" s="330"/>
      <c r="Y41" s="330"/>
      <c r="Z41" s="330"/>
      <c r="AA41" s="330"/>
      <c r="AB41" s="330"/>
      <c r="AC41" s="330"/>
      <c r="AD41" s="330"/>
      <c r="AE41" s="330"/>
      <c r="AF41" s="330"/>
      <c r="AG41" s="330"/>
      <c r="AH41" s="330"/>
      <c r="AI41" s="330"/>
      <c r="AJ41" s="330"/>
      <c r="AK41" s="330"/>
      <c r="AL41" s="330"/>
      <c r="AM41" s="330"/>
      <c r="AN41" s="330"/>
      <c r="AO41" s="330"/>
      <c r="AP41" s="330"/>
      <c r="AQ41" s="330"/>
      <c r="AR41" s="330"/>
      <c r="AS41" s="330"/>
      <c r="AT41" s="330"/>
      <c r="AU41" s="330"/>
      <c r="AV41" s="330"/>
      <c r="AW41" s="330"/>
    </row>
    <row r="42" spans="1:49" ht="16" customHeight="1" x14ac:dyDescent="0.2">
      <c r="A42" s="7"/>
      <c r="B42" s="363"/>
      <c r="C42" s="363"/>
      <c r="D42" s="363"/>
      <c r="E42" s="363"/>
      <c r="F42" s="363"/>
      <c r="G42" s="363"/>
      <c r="H42" s="363"/>
      <c r="I42" s="363"/>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c r="AL42" s="330"/>
      <c r="AM42" s="330"/>
      <c r="AN42" s="330"/>
      <c r="AO42" s="330"/>
      <c r="AP42" s="330"/>
      <c r="AQ42" s="330"/>
      <c r="AR42" s="330"/>
      <c r="AS42" s="330"/>
      <c r="AT42" s="330"/>
      <c r="AU42" s="330"/>
      <c r="AV42" s="330"/>
      <c r="AW42" s="330"/>
    </row>
    <row r="43" spans="1:49" ht="16" customHeight="1" thickBot="1" x14ac:dyDescent="0.25">
      <c r="A43" s="7"/>
      <c r="B43" s="330"/>
      <c r="C43" s="330"/>
      <c r="D43" s="330"/>
      <c r="E43" s="330"/>
      <c r="F43" s="330"/>
      <c r="G43" s="330"/>
      <c r="H43" s="330"/>
      <c r="I43" s="330"/>
      <c r="J43" s="330"/>
      <c r="K43" s="330"/>
      <c r="L43" s="330"/>
      <c r="M43" s="330"/>
      <c r="N43" s="330"/>
      <c r="O43" s="330"/>
      <c r="P43" s="330"/>
      <c r="Q43" s="330"/>
      <c r="R43" s="330"/>
      <c r="S43" s="330"/>
      <c r="T43" s="330"/>
      <c r="U43" s="330"/>
      <c r="V43" s="330"/>
      <c r="W43" s="330"/>
      <c r="X43" s="330"/>
      <c r="Y43" s="330"/>
      <c r="Z43" s="330"/>
      <c r="AA43" s="330"/>
      <c r="AB43" s="330"/>
      <c r="AC43" s="330"/>
      <c r="AD43" s="330"/>
      <c r="AE43" s="330"/>
      <c r="AF43" s="330"/>
      <c r="AG43" s="330"/>
      <c r="AH43" s="330"/>
      <c r="AI43" s="330"/>
      <c r="AJ43" s="330"/>
      <c r="AK43" s="330"/>
      <c r="AL43" s="330"/>
      <c r="AM43" s="330"/>
      <c r="AN43" s="330"/>
      <c r="AO43" s="330"/>
      <c r="AP43" s="330"/>
      <c r="AQ43" s="330"/>
      <c r="AR43" s="330"/>
      <c r="AS43" s="330"/>
      <c r="AT43" s="330"/>
      <c r="AU43" s="330"/>
      <c r="AV43" s="330"/>
      <c r="AW43" s="330"/>
    </row>
    <row r="44" spans="1:49" ht="16" customHeight="1" thickBot="1" x14ac:dyDescent="0.25">
      <c r="A44" s="7"/>
      <c r="B44" s="330"/>
      <c r="C44" s="330"/>
      <c r="D44" s="330"/>
      <c r="E44" s="330"/>
      <c r="F44" s="332" t="s">
        <v>480</v>
      </c>
      <c r="G44" s="349">
        <f>G38^0.3</f>
        <v>0.84923600388845222</v>
      </c>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row>
    <row r="45" spans="1:49" ht="16" customHeight="1" x14ac:dyDescent="0.2">
      <c r="A45" s="7"/>
      <c r="B45" s="330"/>
      <c r="C45" s="330"/>
      <c r="D45" s="330"/>
      <c r="E45" s="330"/>
      <c r="F45" s="330"/>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30"/>
      <c r="AE45" s="330"/>
      <c r="AF45" s="330"/>
      <c r="AG45" s="330"/>
      <c r="AH45" s="330"/>
      <c r="AI45" s="330"/>
      <c r="AJ45" s="330"/>
      <c r="AK45" s="330"/>
      <c r="AL45" s="330"/>
      <c r="AM45" s="330"/>
      <c r="AN45" s="330"/>
      <c r="AO45" s="330"/>
      <c r="AP45" s="330"/>
      <c r="AQ45" s="330"/>
      <c r="AR45" s="330"/>
      <c r="AS45" s="330"/>
      <c r="AT45" s="330"/>
      <c r="AU45" s="330"/>
      <c r="AV45" s="330"/>
      <c r="AW45" s="330"/>
    </row>
    <row r="46" spans="1:49" ht="16" customHeight="1" x14ac:dyDescent="0.2">
      <c r="A46" s="7"/>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row>
    <row r="47" spans="1:49" ht="16" customHeight="1" x14ac:dyDescent="0.2">
      <c r="A47" s="7"/>
      <c r="B47" s="11" t="s">
        <v>35</v>
      </c>
      <c r="C47" s="330"/>
      <c r="D47" s="330"/>
      <c r="E47" s="330"/>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330"/>
      <c r="AV47" s="330"/>
      <c r="AW47" s="330"/>
    </row>
    <row r="48" spans="1:49" ht="16" customHeight="1" x14ac:dyDescent="0.2">
      <c r="A48" s="7"/>
      <c r="B48" s="356" t="s">
        <v>511</v>
      </c>
      <c r="C48" s="330"/>
      <c r="D48" s="330"/>
      <c r="E48" s="330"/>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c r="AR48" s="330"/>
      <c r="AS48" s="330"/>
      <c r="AT48" s="330"/>
      <c r="AU48" s="330"/>
      <c r="AV48" s="330"/>
      <c r="AW48" s="330"/>
    </row>
    <row r="49" spans="1:49" ht="16" customHeight="1" x14ac:dyDescent="0.2">
      <c r="A49" s="7"/>
      <c r="B49" s="330"/>
      <c r="C49" s="330"/>
      <c r="D49" s="330"/>
      <c r="E49" s="330"/>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row>
    <row r="50" spans="1:49" ht="16" customHeight="1" x14ac:dyDescent="0.2">
      <c r="A50" s="7"/>
      <c r="B50" s="330"/>
      <c r="C50" s="330"/>
      <c r="D50" s="330"/>
      <c r="E50" s="330"/>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330"/>
      <c r="AO50" s="330"/>
      <c r="AP50" s="330"/>
      <c r="AQ50" s="330"/>
      <c r="AR50" s="330"/>
      <c r="AS50" s="330"/>
      <c r="AT50" s="330"/>
      <c r="AU50" s="330"/>
      <c r="AV50" s="330"/>
      <c r="AW50" s="330"/>
    </row>
    <row r="51" spans="1:49" ht="16" customHeight="1" x14ac:dyDescent="0.2">
      <c r="A51" s="7"/>
      <c r="B51" s="330"/>
      <c r="C51" s="330"/>
      <c r="D51" s="330"/>
      <c r="E51" s="330"/>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row>
    <row r="52" spans="1:49" ht="16" customHeight="1" x14ac:dyDescent="0.2">
      <c r="A52" s="7"/>
      <c r="B52" s="356" t="s">
        <v>508</v>
      </c>
      <c r="C52" s="330"/>
      <c r="D52" s="330"/>
      <c r="E52" s="330"/>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c r="AL52" s="330"/>
      <c r="AM52" s="330"/>
      <c r="AN52" s="330"/>
      <c r="AO52" s="330"/>
      <c r="AP52" s="330"/>
      <c r="AQ52" s="330"/>
      <c r="AR52" s="330"/>
      <c r="AS52" s="330"/>
      <c r="AT52" s="330"/>
      <c r="AU52" s="330"/>
      <c r="AV52" s="330"/>
      <c r="AW52" s="330"/>
    </row>
    <row r="53" spans="1:49" ht="16" customHeight="1" x14ac:dyDescent="0.2">
      <c r="A53" s="7"/>
      <c r="B53" s="330"/>
      <c r="C53" s="330"/>
      <c r="D53" s="330"/>
      <c r="E53" s="330"/>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row>
    <row r="54" spans="1:49" ht="16" customHeight="1" x14ac:dyDescent="0.2">
      <c r="A54" s="10" t="s">
        <v>479</v>
      </c>
      <c r="C54" s="330"/>
      <c r="D54" s="330"/>
      <c r="E54"/>
      <c r="F54" s="330"/>
      <c r="G54" s="330"/>
      <c r="H54" s="330"/>
      <c r="I54" s="330"/>
      <c r="J54" s="330"/>
      <c r="K54" s="330"/>
      <c r="L54" s="2"/>
      <c r="M54" s="330"/>
      <c r="N54" s="330"/>
      <c r="O54" s="330"/>
      <c r="P54" s="330"/>
      <c r="Q54" s="330"/>
      <c r="R54" s="330"/>
      <c r="S54" s="330"/>
      <c r="T54" s="330"/>
      <c r="U54" s="330"/>
      <c r="V54" s="330"/>
      <c r="W54" s="330"/>
      <c r="X54" s="330"/>
      <c r="Y54" s="330"/>
      <c r="Z54" s="330"/>
      <c r="AA54" s="330"/>
      <c r="AB54" s="330"/>
      <c r="AC54" s="330"/>
      <c r="AD54" s="330"/>
      <c r="AE54" s="330"/>
      <c r="AF54" s="330"/>
      <c r="AG54" s="330"/>
      <c r="AH54" s="330"/>
      <c r="AI54" s="330"/>
      <c r="AJ54" s="330"/>
      <c r="AK54" s="330"/>
      <c r="AL54" s="330"/>
      <c r="AM54" s="330"/>
      <c r="AN54" s="330"/>
      <c r="AO54" s="330"/>
      <c r="AP54" s="330"/>
      <c r="AQ54" s="330"/>
      <c r="AR54" s="330"/>
      <c r="AS54" s="330"/>
      <c r="AT54" s="330"/>
      <c r="AU54" s="330"/>
      <c r="AV54" s="330"/>
      <c r="AW54" s="330"/>
    </row>
    <row r="55" spans="1:49" ht="16" customHeight="1" x14ac:dyDescent="0.2">
      <c r="A55" s="7" t="s">
        <v>7</v>
      </c>
      <c r="B55" s="363" t="s">
        <v>483</v>
      </c>
      <c r="C55" s="363"/>
      <c r="D55" s="363"/>
      <c r="E55" s="363"/>
      <c r="F55" s="363"/>
      <c r="G55" s="363"/>
      <c r="H55" s="363"/>
      <c r="I55" s="363"/>
      <c r="J55" s="330"/>
      <c r="K55" s="330"/>
      <c r="L55" s="2"/>
      <c r="M55" s="330"/>
      <c r="N55" s="330"/>
      <c r="O55" s="330"/>
      <c r="P55" s="330"/>
      <c r="Q55" s="330"/>
      <c r="R55" s="330"/>
      <c r="S55" s="330"/>
      <c r="T55" s="330"/>
      <c r="U55" s="330"/>
      <c r="V55" s="330"/>
      <c r="W55" s="330"/>
      <c r="X55" s="330"/>
      <c r="Y55" s="330"/>
      <c r="Z55" s="330"/>
      <c r="AA55" s="330"/>
      <c r="AB55" s="330"/>
      <c r="AC55" s="330"/>
      <c r="AD55" s="330"/>
      <c r="AE55" s="330"/>
      <c r="AF55" s="330"/>
      <c r="AG55" s="330"/>
      <c r="AH55" s="330"/>
      <c r="AI55" s="330"/>
      <c r="AJ55" s="330"/>
      <c r="AK55" s="330"/>
      <c r="AL55" s="330"/>
      <c r="AM55" s="330"/>
      <c r="AN55" s="330"/>
      <c r="AO55" s="330"/>
      <c r="AP55" s="330"/>
      <c r="AQ55" s="330"/>
      <c r="AR55" s="330"/>
      <c r="AS55" s="330"/>
      <c r="AT55" s="330"/>
      <c r="AU55" s="330"/>
      <c r="AV55" s="330"/>
      <c r="AW55" s="330"/>
    </row>
    <row r="56" spans="1:49" ht="16" customHeight="1" x14ac:dyDescent="0.2">
      <c r="A56" s="7"/>
      <c r="B56" s="330"/>
      <c r="C56" s="330"/>
      <c r="D56" s="330"/>
      <c r="E56" s="330"/>
      <c r="F56" s="330"/>
      <c r="G56" s="330"/>
      <c r="H56" s="330"/>
      <c r="I56" s="330"/>
      <c r="J56" s="330"/>
      <c r="K56" s="330"/>
      <c r="L56" s="2"/>
      <c r="M56" s="330"/>
      <c r="N56" s="330"/>
      <c r="O56" s="330"/>
      <c r="P56" s="330"/>
      <c r="Q56" s="330"/>
      <c r="R56" s="330"/>
      <c r="S56" s="330"/>
      <c r="T56" s="330"/>
      <c r="U56" s="330"/>
      <c r="V56" s="330"/>
      <c r="W56" s="330"/>
      <c r="X56" s="330"/>
      <c r="Y56" s="330"/>
      <c r="Z56" s="330"/>
      <c r="AA56" s="330"/>
      <c r="AB56" s="330"/>
      <c r="AC56" s="330"/>
      <c r="AD56" s="330"/>
      <c r="AE56" s="330"/>
      <c r="AF56" s="330"/>
      <c r="AG56" s="330"/>
      <c r="AH56" s="330"/>
      <c r="AI56" s="330"/>
      <c r="AJ56" s="330"/>
      <c r="AK56" s="330"/>
      <c r="AL56" s="330"/>
      <c r="AM56" s="330"/>
      <c r="AN56" s="330"/>
      <c r="AO56" s="330"/>
      <c r="AP56" s="330"/>
      <c r="AQ56" s="330"/>
      <c r="AR56" s="330"/>
      <c r="AS56" s="330"/>
      <c r="AT56" s="330"/>
      <c r="AU56" s="330"/>
      <c r="AV56" s="330"/>
      <c r="AW56" s="330"/>
    </row>
    <row r="57" spans="1:49" ht="16" customHeight="1" x14ac:dyDescent="0.2">
      <c r="A57" s="7"/>
      <c r="B57" s="330"/>
      <c r="C57" s="330"/>
      <c r="D57" s="330"/>
      <c r="E57" s="330"/>
      <c r="F57" s="333"/>
      <c r="G57" s="333"/>
      <c r="H57" s="330"/>
      <c r="I57" s="330"/>
      <c r="J57" s="330"/>
      <c r="K57" s="330"/>
      <c r="L57" s="2"/>
      <c r="M57" s="330"/>
      <c r="N57" s="330"/>
      <c r="O57" s="330"/>
      <c r="P57" s="330"/>
      <c r="Q57" s="330"/>
      <c r="R57" s="330"/>
      <c r="S57" s="330"/>
      <c r="T57" s="330"/>
      <c r="U57" s="330"/>
      <c r="V57" s="330"/>
      <c r="W57" s="330"/>
      <c r="X57" s="330"/>
      <c r="Y57" s="330"/>
      <c r="Z57" s="330"/>
      <c r="AA57" s="330"/>
      <c r="AB57" s="330"/>
      <c r="AC57" s="330"/>
      <c r="AD57" s="330"/>
      <c r="AE57" s="330"/>
      <c r="AF57" s="330"/>
      <c r="AG57" s="330"/>
      <c r="AH57" s="330"/>
      <c r="AI57" s="330"/>
      <c r="AJ57" s="330"/>
      <c r="AK57" s="330"/>
      <c r="AL57" s="330"/>
      <c r="AM57" s="330"/>
      <c r="AN57" s="330"/>
      <c r="AO57" s="330"/>
      <c r="AP57" s="330"/>
      <c r="AQ57" s="330"/>
      <c r="AR57" s="330"/>
      <c r="AS57" s="330"/>
      <c r="AT57" s="330"/>
      <c r="AU57" s="330"/>
      <c r="AV57" s="330"/>
      <c r="AW57" s="330"/>
    </row>
    <row r="58" spans="1:49" ht="16" customHeight="1" thickBot="1" x14ac:dyDescent="0.25">
      <c r="A58" s="7"/>
      <c r="B58" s="330"/>
      <c r="C58" s="330"/>
      <c r="D58" s="330"/>
      <c r="E58" s="330"/>
      <c r="F58" s="330"/>
      <c r="G58" s="330"/>
      <c r="H58" s="330"/>
      <c r="I58" s="330"/>
      <c r="J58" s="330"/>
      <c r="K58" s="330"/>
      <c r="L58" s="2"/>
      <c r="M58" s="330"/>
      <c r="N58" s="330"/>
      <c r="O58" s="330"/>
      <c r="P58" s="330"/>
      <c r="Q58" s="330"/>
      <c r="R58" s="330"/>
      <c r="S58" s="330"/>
      <c r="T58" s="330"/>
      <c r="U58" s="330"/>
      <c r="V58" s="330"/>
      <c r="W58" s="330"/>
      <c r="X58" s="330"/>
      <c r="Y58" s="330"/>
      <c r="Z58" s="330"/>
      <c r="AA58" s="330"/>
      <c r="AB58" s="330"/>
      <c r="AC58" s="330"/>
      <c r="AD58" s="330"/>
      <c r="AE58" s="330"/>
      <c r="AF58" s="330"/>
      <c r="AG58" s="330"/>
      <c r="AH58" s="330"/>
      <c r="AI58" s="330"/>
      <c r="AJ58" s="330"/>
      <c r="AK58" s="330"/>
      <c r="AL58" s="330"/>
      <c r="AM58" s="330"/>
      <c r="AN58" s="330"/>
      <c r="AO58" s="330"/>
      <c r="AP58" s="330"/>
      <c r="AQ58" s="330"/>
      <c r="AR58" s="330"/>
      <c r="AS58" s="330"/>
      <c r="AT58" s="330"/>
      <c r="AU58" s="330"/>
      <c r="AV58" s="330"/>
      <c r="AW58" s="330"/>
    </row>
    <row r="59" spans="1:49" ht="16" customHeight="1" thickBot="1" x14ac:dyDescent="0.25">
      <c r="A59" s="7"/>
      <c r="B59" s="330"/>
      <c r="C59" s="330"/>
      <c r="D59" s="330"/>
      <c r="E59" s="330"/>
      <c r="F59" s="332" t="s">
        <v>484</v>
      </c>
      <c r="G59" s="348">
        <f>D14</f>
        <v>0.42</v>
      </c>
      <c r="H59" s="330"/>
      <c r="I59" s="330"/>
      <c r="J59" s="330"/>
      <c r="K59" s="330"/>
      <c r="L59" s="2"/>
      <c r="M59" s="330"/>
      <c r="N59" s="330"/>
      <c r="O59" s="330"/>
      <c r="P59" s="330"/>
      <c r="Q59" s="330"/>
      <c r="R59" s="330"/>
      <c r="S59" s="330"/>
      <c r="T59" s="330"/>
      <c r="U59" s="330"/>
      <c r="V59" s="330"/>
      <c r="W59" s="330"/>
      <c r="X59" s="330"/>
      <c r="Y59" s="33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row>
    <row r="60" spans="1:49" ht="16" customHeight="1" x14ac:dyDescent="0.2">
      <c r="A60" s="7"/>
      <c r="B60" s="330"/>
      <c r="C60" s="330"/>
      <c r="D60" s="330"/>
      <c r="E60" s="330"/>
      <c r="F60" s="330"/>
      <c r="G60" s="330"/>
      <c r="H60" s="330"/>
      <c r="I60" s="330"/>
      <c r="J60" s="330"/>
      <c r="K60" s="330"/>
      <c r="L60" s="2"/>
      <c r="M60" s="330"/>
      <c r="N60" s="330"/>
      <c r="O60" s="330"/>
      <c r="P60" s="330"/>
      <c r="Q60" s="330"/>
      <c r="R60" s="330"/>
      <c r="S60" s="330"/>
      <c r="T60" s="330"/>
      <c r="U60" s="330"/>
      <c r="V60" s="330"/>
      <c r="W60" s="330"/>
      <c r="X60" s="330"/>
      <c r="Y60" s="330"/>
      <c r="Z60" s="330"/>
      <c r="AA60" s="330"/>
      <c r="AB60" s="330"/>
      <c r="AC60" s="330"/>
      <c r="AD60" s="330"/>
      <c r="AE60" s="330"/>
      <c r="AF60" s="330"/>
      <c r="AG60" s="330"/>
      <c r="AH60" s="330"/>
      <c r="AI60" s="330"/>
      <c r="AJ60" s="330"/>
      <c r="AK60" s="330"/>
      <c r="AL60" s="330"/>
      <c r="AM60" s="330"/>
      <c r="AN60" s="330"/>
      <c r="AO60" s="330"/>
      <c r="AP60" s="330"/>
      <c r="AQ60" s="330"/>
      <c r="AR60" s="330"/>
      <c r="AS60" s="330"/>
      <c r="AT60" s="330"/>
      <c r="AU60" s="330"/>
      <c r="AV60" s="330"/>
      <c r="AW60" s="330"/>
    </row>
    <row r="61" spans="1:49" ht="16" customHeight="1" x14ac:dyDescent="0.2">
      <c r="A61" s="7"/>
      <c r="B61" s="330"/>
      <c r="C61" s="330"/>
      <c r="D61" s="330"/>
      <c r="E61" s="330"/>
      <c r="F61" s="330"/>
      <c r="G61" s="330"/>
      <c r="H61" s="330"/>
      <c r="I61" s="330"/>
      <c r="J61" s="330"/>
      <c r="K61" s="330"/>
      <c r="L61" s="2"/>
      <c r="M61" s="330"/>
      <c r="N61" s="330"/>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30"/>
      <c r="AT61" s="330"/>
      <c r="AU61" s="330"/>
      <c r="AV61" s="330"/>
      <c r="AW61" s="330"/>
    </row>
    <row r="62" spans="1:49" ht="16" customHeight="1" x14ac:dyDescent="0.2">
      <c r="A62" s="7" t="s">
        <v>6</v>
      </c>
      <c r="B62" s="363" t="s">
        <v>485</v>
      </c>
      <c r="C62" s="363"/>
      <c r="D62" s="363"/>
      <c r="E62" s="363"/>
      <c r="F62" s="363"/>
      <c r="G62" s="363"/>
      <c r="H62" s="363"/>
      <c r="I62" s="363"/>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row>
    <row r="63" spans="1:49" ht="16" customHeight="1" x14ac:dyDescent="0.2">
      <c r="A63" s="7"/>
      <c r="B63" s="363"/>
      <c r="C63" s="363"/>
      <c r="D63" s="363"/>
      <c r="E63" s="363"/>
      <c r="F63" s="363"/>
      <c r="G63" s="363"/>
      <c r="H63" s="363"/>
      <c r="I63" s="363"/>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330"/>
      <c r="AM63" s="330"/>
      <c r="AN63" s="330"/>
      <c r="AO63" s="330"/>
      <c r="AP63" s="330"/>
      <c r="AQ63" s="330"/>
      <c r="AR63" s="330"/>
      <c r="AS63" s="330"/>
      <c r="AT63" s="330"/>
      <c r="AU63" s="330"/>
      <c r="AV63" s="330"/>
      <c r="AW63" s="330"/>
    </row>
    <row r="64" spans="1:49" ht="16" customHeight="1" x14ac:dyDescent="0.2">
      <c r="A64" s="7"/>
      <c r="B64" s="363"/>
      <c r="C64" s="363"/>
      <c r="D64" s="363"/>
      <c r="E64" s="363"/>
      <c r="F64" s="363"/>
      <c r="G64" s="363"/>
      <c r="H64" s="363"/>
      <c r="I64" s="363"/>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row>
    <row r="65" spans="1:49" ht="16" customHeight="1" x14ac:dyDescent="0.2">
      <c r="A65" s="7"/>
      <c r="B65" s="363"/>
      <c r="C65" s="363"/>
      <c r="D65" s="363"/>
      <c r="E65" s="363"/>
      <c r="F65" s="363"/>
      <c r="G65" s="363"/>
      <c r="H65" s="363"/>
      <c r="I65" s="363"/>
      <c r="J65" s="330"/>
      <c r="K65" s="330"/>
      <c r="L65" s="330"/>
      <c r="M65" s="330"/>
      <c r="N65" s="330"/>
      <c r="O65" s="330"/>
      <c r="P65" s="330"/>
      <c r="Q65" s="330"/>
      <c r="R65" s="330"/>
      <c r="S65" s="330"/>
      <c r="T65" s="330"/>
      <c r="U65" s="330"/>
      <c r="V65" s="330"/>
      <c r="W65" s="330"/>
      <c r="X65" s="330"/>
      <c r="Y65" s="330"/>
      <c r="Z65" s="330"/>
      <c r="AA65" s="330"/>
      <c r="AB65" s="330"/>
      <c r="AC65" s="330"/>
      <c r="AD65" s="330"/>
      <c r="AE65" s="330"/>
      <c r="AF65" s="330"/>
      <c r="AG65" s="330"/>
      <c r="AH65" s="330"/>
      <c r="AI65" s="330"/>
      <c r="AJ65" s="330"/>
      <c r="AK65" s="330"/>
      <c r="AL65" s="330"/>
      <c r="AM65" s="330"/>
      <c r="AN65" s="330"/>
      <c r="AO65" s="330"/>
      <c r="AP65" s="330"/>
      <c r="AQ65" s="330"/>
      <c r="AR65" s="330"/>
      <c r="AS65" s="330"/>
      <c r="AT65" s="330"/>
      <c r="AU65" s="330"/>
      <c r="AV65" s="330"/>
      <c r="AW65" s="330"/>
    </row>
    <row r="66" spans="1:49" ht="16" customHeight="1" thickBot="1" x14ac:dyDescent="0.25">
      <c r="A66" s="7"/>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30"/>
      <c r="AT66" s="330"/>
      <c r="AU66" s="330"/>
      <c r="AV66" s="330"/>
      <c r="AW66" s="330"/>
    </row>
    <row r="67" spans="1:49" ht="16" customHeight="1" thickBot="1" x14ac:dyDescent="0.25">
      <c r="A67" s="7"/>
      <c r="B67" s="330"/>
      <c r="C67" s="330"/>
      <c r="D67" s="330"/>
      <c r="E67" s="330"/>
      <c r="F67" s="332" t="s">
        <v>486</v>
      </c>
      <c r="G67" s="349">
        <f>1-G44</f>
        <v>0.15076399611154778</v>
      </c>
      <c r="H67" s="330"/>
      <c r="I67" s="330"/>
      <c r="J67" s="330"/>
      <c r="K67" s="330"/>
      <c r="L67" s="330"/>
      <c r="M67" s="330"/>
      <c r="N67" s="330"/>
      <c r="O67" s="330"/>
      <c r="P67" s="330"/>
      <c r="Q67" s="330"/>
      <c r="R67" s="330"/>
      <c r="S67" s="330"/>
      <c r="T67" s="330"/>
      <c r="U67" s="330"/>
      <c r="V67" s="330"/>
      <c r="W67" s="330"/>
      <c r="X67" s="330"/>
      <c r="Y67" s="330"/>
      <c r="Z67" s="330"/>
      <c r="AA67" s="330"/>
      <c r="AB67" s="330"/>
      <c r="AC67" s="330"/>
      <c r="AD67" s="330"/>
      <c r="AE67" s="330"/>
      <c r="AF67" s="330"/>
      <c r="AG67" s="330"/>
      <c r="AH67" s="330"/>
      <c r="AI67" s="330"/>
      <c r="AJ67" s="330"/>
      <c r="AK67" s="330"/>
      <c r="AL67" s="330"/>
      <c r="AM67" s="330"/>
      <c r="AN67" s="330"/>
      <c r="AO67" s="330"/>
      <c r="AP67" s="330"/>
      <c r="AQ67" s="330"/>
      <c r="AR67" s="330"/>
      <c r="AS67" s="330"/>
      <c r="AT67" s="330"/>
      <c r="AU67" s="330"/>
      <c r="AV67" s="330"/>
      <c r="AW67" s="330"/>
    </row>
    <row r="68" spans="1:49" ht="16" customHeight="1" x14ac:dyDescent="0.2">
      <c r="A68" s="7"/>
      <c r="B68" s="330"/>
      <c r="C68" s="330"/>
      <c r="D68" s="330"/>
      <c r="E68" s="330"/>
      <c r="F68" s="330"/>
      <c r="G68" s="330"/>
      <c r="H68" s="330"/>
      <c r="I68" s="330"/>
      <c r="J68" s="330"/>
      <c r="K68" s="330"/>
      <c r="L68" s="330"/>
      <c r="M68" s="330"/>
      <c r="N68" s="330"/>
      <c r="O68" s="330"/>
      <c r="P68" s="330"/>
      <c r="Q68" s="330"/>
      <c r="R68" s="330"/>
      <c r="S68" s="330"/>
      <c r="T68" s="330"/>
      <c r="U68" s="330"/>
      <c r="V68" s="330"/>
      <c r="W68" s="330"/>
      <c r="X68" s="330"/>
      <c r="Y68" s="330"/>
      <c r="Z68" s="330"/>
      <c r="AA68" s="330"/>
      <c r="AB68" s="330"/>
      <c r="AC68" s="330"/>
      <c r="AD68" s="330"/>
      <c r="AE68" s="330"/>
      <c r="AF68" s="330"/>
      <c r="AG68" s="330"/>
      <c r="AH68" s="330"/>
      <c r="AI68" s="330"/>
      <c r="AJ68" s="330"/>
      <c r="AK68" s="330"/>
      <c r="AL68" s="330"/>
      <c r="AM68" s="330"/>
      <c r="AN68" s="330"/>
      <c r="AO68" s="330"/>
      <c r="AP68" s="330"/>
      <c r="AQ68" s="330"/>
      <c r="AR68" s="330"/>
      <c r="AS68" s="330"/>
      <c r="AT68" s="330"/>
      <c r="AU68" s="330"/>
      <c r="AV68" s="330"/>
      <c r="AW68" s="330"/>
    </row>
    <row r="69" spans="1:49" ht="16" customHeight="1" x14ac:dyDescent="0.2">
      <c r="A69" s="7"/>
      <c r="B69" s="330"/>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c r="AA69" s="330"/>
      <c r="AB69" s="330"/>
      <c r="AC69" s="330"/>
      <c r="AD69" s="330"/>
      <c r="AE69" s="330"/>
      <c r="AF69" s="330"/>
      <c r="AG69" s="330"/>
      <c r="AH69" s="330"/>
      <c r="AI69" s="330"/>
      <c r="AJ69" s="330"/>
      <c r="AK69" s="330"/>
      <c r="AL69" s="330"/>
      <c r="AM69" s="330"/>
      <c r="AN69" s="330"/>
      <c r="AO69" s="330"/>
      <c r="AP69" s="330"/>
      <c r="AQ69" s="330"/>
      <c r="AR69" s="330"/>
      <c r="AS69" s="330"/>
      <c r="AT69" s="330"/>
      <c r="AU69" s="330"/>
      <c r="AV69" s="330"/>
      <c r="AW69" s="330"/>
    </row>
    <row r="70" spans="1:49" ht="16" customHeight="1" x14ac:dyDescent="0.2">
      <c r="A70" s="7"/>
      <c r="B70" s="330"/>
      <c r="C70" s="330"/>
      <c r="D70" s="330"/>
      <c r="E70" s="330"/>
      <c r="F70" s="330"/>
      <c r="G70" s="330"/>
      <c r="H70" s="330"/>
      <c r="I70" s="330"/>
      <c r="J70" s="330"/>
      <c r="K70" s="330"/>
      <c r="L70" s="330"/>
      <c r="M70" s="330"/>
      <c r="N70" s="330"/>
      <c r="O70" s="330"/>
      <c r="P70" s="330"/>
      <c r="Q70" s="330"/>
      <c r="R70" s="330"/>
      <c r="S70" s="330"/>
      <c r="T70" s="330"/>
      <c r="U70" s="330"/>
      <c r="V70" s="330"/>
      <c r="W70" s="330"/>
      <c r="X70" s="330"/>
      <c r="Y70" s="330"/>
      <c r="Z70" s="330"/>
      <c r="AA70" s="330"/>
      <c r="AB70" s="330"/>
      <c r="AC70" s="330"/>
      <c r="AD70" s="330"/>
      <c r="AE70" s="330"/>
      <c r="AF70" s="330"/>
      <c r="AG70" s="330"/>
      <c r="AH70" s="330"/>
      <c r="AI70" s="330"/>
      <c r="AJ70" s="330"/>
      <c r="AK70" s="330"/>
      <c r="AL70" s="330"/>
      <c r="AM70" s="330"/>
      <c r="AN70" s="330"/>
      <c r="AO70" s="330"/>
      <c r="AP70" s="330"/>
      <c r="AQ70" s="330"/>
      <c r="AR70" s="330"/>
      <c r="AS70" s="330"/>
      <c r="AT70" s="330"/>
      <c r="AU70" s="330"/>
      <c r="AV70" s="330"/>
      <c r="AW70" s="330"/>
    </row>
    <row r="71" spans="1:49" ht="16" customHeight="1" x14ac:dyDescent="0.2">
      <c r="A71" s="7"/>
      <c r="B71" s="330"/>
      <c r="C71" s="330"/>
      <c r="D71" s="330"/>
      <c r="E71" s="330"/>
      <c r="F71" s="330"/>
      <c r="G71" s="330"/>
      <c r="H71" s="330"/>
      <c r="I71" s="330"/>
      <c r="J71" s="330"/>
      <c r="K71" s="330"/>
      <c r="L71" s="330"/>
      <c r="M71" s="330"/>
      <c r="N71" s="330"/>
      <c r="O71" s="330"/>
      <c r="P71" s="330"/>
      <c r="Q71" s="330"/>
      <c r="R71" s="330"/>
      <c r="S71" s="330"/>
      <c r="T71" s="330"/>
      <c r="U71" s="330"/>
      <c r="V71" s="330"/>
      <c r="W71" s="330"/>
      <c r="X71" s="330"/>
      <c r="Y71" s="330"/>
      <c r="Z71" s="330"/>
      <c r="AA71" s="330"/>
      <c r="AB71" s="330"/>
      <c r="AC71" s="330"/>
      <c r="AD71" s="330"/>
      <c r="AE71" s="330"/>
      <c r="AF71" s="330"/>
      <c r="AG71" s="330"/>
      <c r="AH71" s="330"/>
      <c r="AI71" s="330"/>
      <c r="AJ71" s="330"/>
      <c r="AK71" s="330"/>
      <c r="AL71" s="330"/>
      <c r="AM71" s="330"/>
      <c r="AN71" s="330"/>
      <c r="AO71" s="330"/>
      <c r="AP71" s="330"/>
      <c r="AQ71" s="330"/>
      <c r="AR71" s="330"/>
      <c r="AS71" s="330"/>
      <c r="AT71" s="330"/>
      <c r="AU71" s="330"/>
      <c r="AV71" s="330"/>
      <c r="AW71" s="330"/>
    </row>
    <row r="72" spans="1:49" ht="16" customHeight="1" x14ac:dyDescent="0.2">
      <c r="A72" s="7"/>
      <c r="B72" s="330"/>
      <c r="C72" s="330"/>
      <c r="D72" s="330"/>
      <c r="E72" s="330"/>
      <c r="F72" s="330"/>
      <c r="G72" s="330"/>
      <c r="H72" s="330"/>
      <c r="I72" s="330"/>
      <c r="J72" s="330"/>
      <c r="K72" s="330"/>
      <c r="L72" s="330"/>
      <c r="M72" s="330"/>
      <c r="N72" s="330"/>
      <c r="O72" s="330"/>
      <c r="P72" s="330"/>
      <c r="Q72" s="330"/>
      <c r="R72" s="330"/>
      <c r="S72" s="330"/>
      <c r="T72" s="330"/>
      <c r="U72" s="330"/>
      <c r="V72" s="330"/>
      <c r="W72" s="330"/>
      <c r="X72" s="330"/>
      <c r="Y72" s="330"/>
      <c r="Z72" s="330"/>
      <c r="AA72" s="330"/>
      <c r="AB72" s="330"/>
      <c r="AC72" s="330"/>
      <c r="AD72" s="330"/>
      <c r="AE72" s="330"/>
      <c r="AF72" s="330"/>
      <c r="AG72" s="330"/>
      <c r="AH72" s="330"/>
      <c r="AI72" s="330"/>
      <c r="AJ72" s="330"/>
      <c r="AK72" s="330"/>
      <c r="AL72" s="330"/>
      <c r="AM72" s="330"/>
      <c r="AN72" s="330"/>
      <c r="AO72" s="330"/>
      <c r="AP72" s="330"/>
      <c r="AQ72" s="330"/>
      <c r="AR72" s="330"/>
      <c r="AS72" s="330"/>
      <c r="AT72" s="330"/>
      <c r="AU72" s="330"/>
      <c r="AV72" s="330"/>
      <c r="AW72" s="330"/>
    </row>
    <row r="73" spans="1:49" ht="16" customHeight="1" x14ac:dyDescent="0.2">
      <c r="A73" s="7"/>
      <c r="B73" s="330"/>
      <c r="C73" s="330"/>
      <c r="D73" s="330"/>
      <c r="E73" s="330"/>
      <c r="F73" s="330"/>
      <c r="G73" s="330"/>
      <c r="H73" s="330"/>
      <c r="I73" s="330"/>
      <c r="J73" s="330"/>
      <c r="K73" s="330"/>
      <c r="L73" s="330"/>
      <c r="M73" s="330"/>
      <c r="N73" s="330"/>
      <c r="O73" s="330"/>
      <c r="P73" s="330"/>
      <c r="Q73" s="330"/>
      <c r="R73" s="330"/>
      <c r="S73" s="330"/>
      <c r="T73" s="330"/>
      <c r="U73" s="330"/>
      <c r="V73" s="330"/>
      <c r="W73" s="330"/>
      <c r="X73" s="330"/>
      <c r="Y73" s="330"/>
      <c r="Z73" s="330"/>
      <c r="AA73" s="330"/>
      <c r="AB73" s="330"/>
      <c r="AC73" s="330"/>
      <c r="AD73" s="330"/>
      <c r="AE73" s="330"/>
      <c r="AF73" s="330"/>
      <c r="AG73" s="330"/>
      <c r="AH73" s="330"/>
      <c r="AI73" s="330"/>
      <c r="AJ73" s="330"/>
      <c r="AK73" s="330"/>
      <c r="AL73" s="330"/>
      <c r="AM73" s="330"/>
      <c r="AN73" s="330"/>
      <c r="AO73" s="330"/>
      <c r="AP73" s="330"/>
      <c r="AQ73" s="330"/>
      <c r="AR73" s="330"/>
      <c r="AS73" s="330"/>
      <c r="AT73" s="330"/>
      <c r="AU73" s="330"/>
      <c r="AV73" s="330"/>
      <c r="AW73" s="330"/>
    </row>
    <row r="74" spans="1:49" ht="16" customHeight="1" x14ac:dyDescent="0.2">
      <c r="A74" s="7"/>
      <c r="B74" s="330"/>
      <c r="C74" s="330"/>
      <c r="D74" s="330"/>
      <c r="E74" s="330"/>
      <c r="F74" s="330"/>
      <c r="G74" s="330"/>
      <c r="H74" s="330"/>
      <c r="I74" s="330"/>
      <c r="J74" s="330"/>
      <c r="K74" s="330"/>
      <c r="L74" s="330"/>
      <c r="M74" s="330"/>
      <c r="N74" s="330"/>
      <c r="O74" s="330"/>
      <c r="P74" s="330"/>
      <c r="Q74" s="330"/>
      <c r="R74" s="330"/>
      <c r="S74" s="330"/>
      <c r="T74" s="330"/>
      <c r="U74" s="330"/>
      <c r="V74" s="330"/>
      <c r="W74" s="330"/>
      <c r="X74" s="330"/>
      <c r="Y74" s="330"/>
      <c r="Z74" s="330"/>
      <c r="AA74" s="330"/>
      <c r="AB74" s="330"/>
      <c r="AC74" s="330"/>
      <c r="AD74" s="330"/>
      <c r="AE74" s="330"/>
      <c r="AF74" s="330"/>
      <c r="AG74" s="330"/>
      <c r="AH74" s="330"/>
      <c r="AI74" s="330"/>
      <c r="AJ74" s="330"/>
      <c r="AK74" s="330"/>
      <c r="AL74" s="330"/>
      <c r="AM74" s="330"/>
      <c r="AN74" s="330"/>
      <c r="AO74" s="330"/>
      <c r="AP74" s="330"/>
      <c r="AQ74" s="330"/>
      <c r="AR74" s="330"/>
      <c r="AS74" s="330"/>
      <c r="AT74" s="330"/>
      <c r="AU74" s="330"/>
      <c r="AV74" s="330"/>
      <c r="AW74" s="330"/>
    </row>
    <row r="75" spans="1:49" ht="16" customHeight="1" x14ac:dyDescent="0.2">
      <c r="A75" s="7"/>
      <c r="B75" s="330"/>
      <c r="C75" s="330"/>
      <c r="D75" s="330"/>
      <c r="E75" s="330"/>
      <c r="F75" s="330"/>
      <c r="G75" s="330"/>
      <c r="H75" s="330"/>
      <c r="I75" s="330"/>
      <c r="J75" s="330"/>
      <c r="K75" s="330"/>
      <c r="L75" s="330"/>
      <c r="M75" s="330"/>
      <c r="N75" s="330"/>
      <c r="O75" s="330"/>
      <c r="P75" s="330"/>
      <c r="Q75" s="330"/>
      <c r="R75" s="330"/>
      <c r="S75" s="330"/>
      <c r="T75" s="330"/>
      <c r="U75" s="330"/>
      <c r="V75" s="330"/>
      <c r="W75" s="330"/>
      <c r="X75" s="330"/>
      <c r="Y75" s="330"/>
      <c r="Z75" s="330"/>
      <c r="AA75" s="330"/>
      <c r="AB75" s="330"/>
      <c r="AC75" s="330"/>
      <c r="AD75" s="330"/>
      <c r="AE75" s="330"/>
      <c r="AF75" s="330"/>
      <c r="AG75" s="330"/>
      <c r="AH75" s="330"/>
      <c r="AI75" s="330"/>
      <c r="AJ75" s="330"/>
      <c r="AK75" s="330"/>
      <c r="AL75" s="330"/>
      <c r="AM75" s="330"/>
      <c r="AN75" s="330"/>
      <c r="AO75" s="330"/>
      <c r="AP75" s="330"/>
      <c r="AQ75" s="330"/>
      <c r="AR75" s="330"/>
      <c r="AS75" s="330"/>
      <c r="AT75" s="330"/>
      <c r="AU75" s="330"/>
      <c r="AV75" s="330"/>
      <c r="AW75" s="330"/>
    </row>
    <row r="76" spans="1:49" ht="16" customHeight="1" x14ac:dyDescent="0.2">
      <c r="A76" s="7"/>
      <c r="B76" s="11" t="s">
        <v>35</v>
      </c>
      <c r="C76" s="330"/>
      <c r="D76" s="330"/>
      <c r="E76" s="330"/>
      <c r="F76" s="330"/>
      <c r="G76" s="330"/>
      <c r="H76" s="330"/>
      <c r="I76" s="330"/>
      <c r="J76" s="330"/>
      <c r="K76" s="330"/>
      <c r="L76" s="330"/>
      <c r="M76" s="330"/>
      <c r="N76" s="330"/>
      <c r="O76" s="330"/>
      <c r="P76" s="330"/>
      <c r="Q76" s="330"/>
      <c r="R76" s="330"/>
      <c r="S76" s="330"/>
      <c r="T76" s="330"/>
      <c r="U76" s="330"/>
      <c r="V76" s="330"/>
      <c r="W76" s="330"/>
      <c r="X76" s="330"/>
      <c r="Y76" s="330"/>
      <c r="Z76" s="330"/>
      <c r="AA76" s="330"/>
      <c r="AB76" s="330"/>
      <c r="AC76" s="330"/>
      <c r="AD76" s="330"/>
      <c r="AE76" s="330"/>
      <c r="AF76" s="330"/>
      <c r="AG76" s="330"/>
      <c r="AH76" s="330"/>
      <c r="AI76" s="330"/>
      <c r="AJ76" s="330"/>
      <c r="AK76" s="330"/>
      <c r="AL76" s="330"/>
      <c r="AM76" s="330"/>
      <c r="AN76" s="330"/>
      <c r="AO76" s="330"/>
      <c r="AP76" s="330"/>
      <c r="AQ76" s="330"/>
      <c r="AR76" s="330"/>
      <c r="AS76" s="330"/>
      <c r="AT76" s="330"/>
      <c r="AU76" s="330"/>
      <c r="AV76" s="330"/>
      <c r="AW76" s="330"/>
    </row>
    <row r="77" spans="1:49" ht="16" customHeight="1" x14ac:dyDescent="0.2">
      <c r="A77" s="7"/>
      <c r="B77" s="397" t="s">
        <v>512</v>
      </c>
      <c r="C77" s="398"/>
      <c r="D77" s="398"/>
      <c r="E77" s="398"/>
      <c r="F77" s="398"/>
      <c r="G77" s="398"/>
      <c r="H77" s="398"/>
      <c r="I77" s="398"/>
      <c r="J77" s="330"/>
      <c r="K77" s="330"/>
      <c r="L77" s="330"/>
      <c r="M77" s="330"/>
      <c r="N77" s="330"/>
      <c r="O77" s="330"/>
      <c r="P77" s="330"/>
      <c r="Q77" s="330"/>
      <c r="R77" s="330"/>
      <c r="S77" s="330"/>
      <c r="T77" s="330"/>
      <c r="U77" s="330"/>
      <c r="V77" s="330"/>
      <c r="W77" s="330"/>
      <c r="X77" s="330"/>
      <c r="Y77" s="330"/>
      <c r="Z77" s="330"/>
      <c r="AA77" s="330"/>
      <c r="AB77" s="330"/>
      <c r="AC77" s="330"/>
      <c r="AD77" s="330"/>
      <c r="AE77" s="330"/>
      <c r="AF77" s="330"/>
      <c r="AG77" s="330"/>
      <c r="AH77" s="330"/>
      <c r="AI77" s="330"/>
      <c r="AJ77" s="330"/>
      <c r="AK77" s="330"/>
      <c r="AL77" s="330"/>
      <c r="AM77" s="330"/>
      <c r="AN77" s="330"/>
      <c r="AO77" s="330"/>
      <c r="AP77" s="330"/>
      <c r="AQ77" s="330"/>
      <c r="AR77" s="330"/>
      <c r="AS77" s="330"/>
      <c r="AT77" s="330"/>
      <c r="AU77" s="330"/>
      <c r="AV77" s="330"/>
      <c r="AW77" s="330"/>
    </row>
    <row r="78" spans="1:49" ht="16" customHeight="1" x14ac:dyDescent="0.2">
      <c r="A78" s="7"/>
      <c r="B78" s="398"/>
      <c r="C78" s="398"/>
      <c r="D78" s="398"/>
      <c r="E78" s="398"/>
      <c r="F78" s="398"/>
      <c r="G78" s="398"/>
      <c r="H78" s="398"/>
      <c r="I78" s="398"/>
      <c r="J78" s="330"/>
      <c r="K78" s="330"/>
      <c r="L78" s="330"/>
      <c r="M78" s="330"/>
      <c r="N78" s="330"/>
      <c r="O78" s="330"/>
      <c r="P78" s="330"/>
      <c r="Q78" s="330"/>
      <c r="R78" s="330"/>
      <c r="S78" s="330"/>
      <c r="T78" s="330"/>
      <c r="U78" s="330"/>
      <c r="V78" s="330"/>
      <c r="W78" s="330"/>
      <c r="X78" s="330"/>
      <c r="Y78" s="330"/>
      <c r="Z78" s="330"/>
      <c r="AA78" s="330"/>
      <c r="AB78" s="330"/>
      <c r="AC78" s="330"/>
      <c r="AD78" s="330"/>
      <c r="AE78" s="330"/>
      <c r="AF78" s="330"/>
      <c r="AG78" s="330"/>
      <c r="AH78" s="330"/>
      <c r="AI78" s="330"/>
      <c r="AJ78" s="330"/>
      <c r="AK78" s="330"/>
      <c r="AL78" s="330"/>
      <c r="AM78" s="330"/>
      <c r="AN78" s="330"/>
      <c r="AO78" s="330"/>
      <c r="AP78" s="330"/>
      <c r="AQ78" s="330"/>
      <c r="AR78" s="330"/>
      <c r="AS78" s="330"/>
      <c r="AT78" s="330"/>
      <c r="AU78" s="330"/>
      <c r="AV78" s="330"/>
      <c r="AW78" s="330"/>
    </row>
    <row r="79" spans="1:49" ht="16" customHeight="1" x14ac:dyDescent="0.2">
      <c r="A79" s="7"/>
      <c r="B79" s="330"/>
      <c r="C79" s="330"/>
      <c r="D79" s="330"/>
      <c r="E79" s="330"/>
      <c r="F79" s="330"/>
      <c r="G79" s="330"/>
      <c r="H79" s="330"/>
      <c r="I79" s="330"/>
      <c r="J79" s="330"/>
      <c r="K79" s="330"/>
      <c r="L79" s="2"/>
      <c r="M79" s="330"/>
      <c r="N79" s="330"/>
      <c r="O79" s="330"/>
      <c r="P79" s="330"/>
      <c r="Q79" s="330"/>
      <c r="R79" s="330"/>
      <c r="S79" s="330"/>
      <c r="T79" s="330"/>
      <c r="U79" s="330"/>
      <c r="V79" s="330"/>
      <c r="W79" s="330"/>
      <c r="X79" s="330"/>
      <c r="Y79" s="330"/>
      <c r="Z79" s="330"/>
      <c r="AA79" s="330"/>
      <c r="AB79" s="330"/>
      <c r="AC79" s="330"/>
      <c r="AD79" s="330"/>
      <c r="AE79" s="330"/>
      <c r="AF79" s="330"/>
      <c r="AG79" s="330"/>
      <c r="AH79" s="330"/>
      <c r="AI79" s="330"/>
      <c r="AJ79" s="330"/>
      <c r="AK79" s="330"/>
      <c r="AL79" s="330"/>
      <c r="AM79" s="330"/>
      <c r="AN79" s="330"/>
      <c r="AO79" s="330"/>
      <c r="AP79" s="330"/>
      <c r="AQ79" s="330"/>
      <c r="AR79" s="330"/>
      <c r="AS79" s="330"/>
      <c r="AT79" s="330"/>
      <c r="AU79" s="330"/>
      <c r="AV79" s="330"/>
      <c r="AW79" s="330"/>
    </row>
    <row r="80" spans="1:49" ht="16" customHeight="1" x14ac:dyDescent="0.2">
      <c r="A80" s="10" t="s">
        <v>518</v>
      </c>
      <c r="C80" s="330"/>
      <c r="D80" s="330"/>
      <c r="E80"/>
      <c r="F80" s="330"/>
      <c r="G80" s="330"/>
      <c r="H80" s="330"/>
      <c r="I80" s="330"/>
      <c r="J80" s="330"/>
      <c r="K80" s="330"/>
      <c r="L80" s="2"/>
      <c r="M80" s="330"/>
      <c r="N80" s="330"/>
      <c r="O80" s="330"/>
      <c r="P80" s="330"/>
      <c r="Q80" s="330"/>
      <c r="R80" s="330"/>
      <c r="S80" s="330"/>
      <c r="T80" s="330"/>
      <c r="U80" s="330"/>
      <c r="V80" s="330"/>
      <c r="W80" s="330"/>
      <c r="X80" s="330"/>
      <c r="Y80" s="330"/>
      <c r="Z80" s="330"/>
      <c r="AA80" s="330"/>
      <c r="AB80" s="330"/>
      <c r="AC80" s="330"/>
      <c r="AD80" s="330"/>
      <c r="AE80" s="330"/>
      <c r="AF80" s="330"/>
      <c r="AG80" s="330"/>
      <c r="AH80" s="330"/>
      <c r="AI80" s="330"/>
      <c r="AJ80" s="330"/>
      <c r="AK80" s="330"/>
      <c r="AL80" s="330"/>
      <c r="AM80" s="330"/>
      <c r="AN80" s="330"/>
      <c r="AO80" s="330"/>
      <c r="AP80" s="330"/>
      <c r="AQ80" s="330"/>
      <c r="AR80" s="330"/>
      <c r="AS80" s="330"/>
      <c r="AT80" s="330"/>
      <c r="AU80" s="330"/>
      <c r="AV80" s="330"/>
      <c r="AW80" s="330"/>
    </row>
    <row r="81" spans="1:49" ht="18" customHeight="1" x14ac:dyDescent="0.2">
      <c r="A81" s="7" t="s">
        <v>5</v>
      </c>
      <c r="B81" s="363" t="s">
        <v>507</v>
      </c>
      <c r="C81" s="363"/>
      <c r="D81" s="363"/>
      <c r="E81" s="363"/>
      <c r="F81" s="363"/>
      <c r="G81" s="363"/>
      <c r="H81" s="363"/>
      <c r="I81" s="363"/>
      <c r="J81" s="330"/>
      <c r="K81" s="330"/>
      <c r="L81" s="2"/>
      <c r="M81" s="330"/>
      <c r="N81" s="330"/>
      <c r="O81" s="330"/>
      <c r="P81" s="330"/>
      <c r="Q81" s="330"/>
      <c r="R81" s="330"/>
      <c r="S81" s="330"/>
      <c r="T81" s="330"/>
      <c r="U81" s="330"/>
      <c r="V81" s="330"/>
      <c r="W81" s="330"/>
      <c r="X81" s="330"/>
      <c r="Y81" s="330"/>
      <c r="Z81" s="330"/>
      <c r="AA81" s="330"/>
      <c r="AB81" s="330"/>
      <c r="AC81" s="330"/>
      <c r="AD81" s="330"/>
      <c r="AE81" s="330"/>
      <c r="AF81" s="330"/>
      <c r="AG81" s="330"/>
      <c r="AH81" s="330"/>
      <c r="AI81" s="330"/>
      <c r="AJ81" s="330"/>
      <c r="AK81" s="330"/>
      <c r="AL81" s="330"/>
      <c r="AM81" s="330"/>
      <c r="AN81" s="330"/>
      <c r="AO81" s="330"/>
      <c r="AP81" s="330"/>
      <c r="AQ81" s="330"/>
      <c r="AR81" s="330"/>
      <c r="AS81" s="330"/>
      <c r="AT81" s="330"/>
      <c r="AU81" s="330"/>
      <c r="AV81" s="330"/>
      <c r="AW81" s="330"/>
    </row>
    <row r="82" spans="1:49" ht="18" customHeight="1" x14ac:dyDescent="0.2">
      <c r="A82" s="7"/>
      <c r="B82" s="363"/>
      <c r="C82" s="363"/>
      <c r="D82" s="363"/>
      <c r="E82" s="363"/>
      <c r="F82" s="363"/>
      <c r="G82" s="363"/>
      <c r="H82" s="363"/>
      <c r="I82" s="363"/>
      <c r="J82" s="330"/>
      <c r="K82" s="330"/>
      <c r="L82" s="2"/>
      <c r="M82" s="330"/>
      <c r="N82" s="330"/>
      <c r="O82" s="330"/>
      <c r="P82" s="330"/>
      <c r="Q82" s="330"/>
      <c r="R82" s="330"/>
      <c r="S82" s="330"/>
      <c r="T82" s="330"/>
      <c r="U82" s="330"/>
      <c r="V82" s="330"/>
      <c r="W82" s="330"/>
      <c r="X82" s="330"/>
      <c r="Y82" s="330"/>
      <c r="Z82" s="330"/>
      <c r="AA82" s="330"/>
      <c r="AB82" s="330"/>
      <c r="AC82" s="330"/>
      <c r="AD82" s="330"/>
      <c r="AE82" s="330"/>
      <c r="AF82" s="330"/>
      <c r="AG82" s="330"/>
      <c r="AH82" s="330"/>
      <c r="AI82" s="330"/>
      <c r="AJ82" s="330"/>
      <c r="AK82" s="330"/>
      <c r="AL82" s="330"/>
      <c r="AM82" s="330"/>
      <c r="AN82" s="330"/>
      <c r="AO82" s="330"/>
      <c r="AP82" s="330"/>
      <c r="AQ82" s="330"/>
      <c r="AR82" s="330"/>
      <c r="AS82" s="330"/>
      <c r="AT82" s="330"/>
      <c r="AU82" s="330"/>
      <c r="AV82" s="330"/>
      <c r="AW82" s="330"/>
    </row>
    <row r="83" spans="1:49" ht="18" customHeight="1" x14ac:dyDescent="0.2">
      <c r="A83" s="7"/>
      <c r="B83" s="363"/>
      <c r="C83" s="363"/>
      <c r="D83" s="363"/>
      <c r="E83" s="363"/>
      <c r="F83" s="363"/>
      <c r="G83" s="363"/>
      <c r="H83" s="363"/>
      <c r="I83" s="363"/>
      <c r="J83" s="330"/>
      <c r="K83" s="330"/>
      <c r="L83" s="2"/>
      <c r="M83" s="330"/>
      <c r="N83" s="330"/>
      <c r="O83" s="330"/>
      <c r="P83" s="330"/>
      <c r="Q83" s="330"/>
      <c r="R83" s="330"/>
      <c r="S83" s="330"/>
      <c r="T83" s="330"/>
      <c r="U83" s="330"/>
      <c r="V83" s="330"/>
      <c r="W83" s="330"/>
      <c r="X83" s="330"/>
      <c r="Y83" s="330"/>
      <c r="Z83" s="330"/>
      <c r="AA83" s="330"/>
      <c r="AB83" s="330"/>
      <c r="AC83" s="330"/>
      <c r="AD83" s="330"/>
      <c r="AE83" s="330"/>
      <c r="AF83" s="330"/>
      <c r="AG83" s="330"/>
      <c r="AH83" s="330"/>
      <c r="AI83" s="330"/>
      <c r="AJ83" s="330"/>
      <c r="AK83" s="330"/>
      <c r="AL83" s="330"/>
      <c r="AM83" s="330"/>
      <c r="AN83" s="330"/>
      <c r="AO83" s="330"/>
      <c r="AP83" s="330"/>
      <c r="AQ83" s="330"/>
      <c r="AR83" s="330"/>
      <c r="AS83" s="330"/>
      <c r="AT83" s="330"/>
      <c r="AU83" s="330"/>
      <c r="AV83" s="330"/>
      <c r="AW83" s="330"/>
    </row>
    <row r="84" spans="1:49" ht="16" customHeight="1" x14ac:dyDescent="0.2">
      <c r="A84" s="7"/>
      <c r="B84" s="330"/>
      <c r="C84" s="330"/>
      <c r="D84" s="330"/>
      <c r="E84" s="330"/>
      <c r="F84" s="330"/>
      <c r="G84" s="330"/>
      <c r="H84" s="330"/>
      <c r="I84" s="330"/>
      <c r="J84" s="330"/>
      <c r="K84" s="330"/>
      <c r="L84" s="2"/>
      <c r="M84" s="330"/>
      <c r="N84" s="330"/>
      <c r="O84" s="330"/>
      <c r="P84" s="330"/>
      <c r="Q84" s="330"/>
      <c r="R84" s="330"/>
      <c r="S84" s="330"/>
      <c r="T84" s="330"/>
      <c r="U84" s="330"/>
      <c r="V84" s="330"/>
      <c r="W84" s="330"/>
      <c r="X84" s="330"/>
      <c r="Y84" s="330"/>
      <c r="Z84" s="330"/>
      <c r="AA84" s="330"/>
      <c r="AB84" s="330"/>
      <c r="AC84" s="330"/>
      <c r="AD84" s="330"/>
      <c r="AE84" s="330"/>
      <c r="AF84" s="330"/>
      <c r="AG84" s="330"/>
      <c r="AH84" s="330"/>
      <c r="AI84" s="330"/>
      <c r="AJ84" s="330"/>
      <c r="AK84" s="330"/>
      <c r="AL84" s="330"/>
      <c r="AM84" s="330"/>
      <c r="AN84" s="330"/>
      <c r="AO84" s="330"/>
      <c r="AP84" s="330"/>
      <c r="AQ84" s="330"/>
      <c r="AR84" s="330"/>
      <c r="AS84" s="330"/>
      <c r="AT84" s="330"/>
      <c r="AU84" s="330"/>
      <c r="AV84" s="330"/>
      <c r="AW84" s="330"/>
    </row>
    <row r="85" spans="1:49" ht="16" customHeight="1" x14ac:dyDescent="0.2">
      <c r="A85" s="7"/>
      <c r="B85" s="330"/>
      <c r="C85" s="330"/>
      <c r="D85" s="330"/>
      <c r="E85" s="330"/>
      <c r="F85" s="333"/>
      <c r="G85" s="333"/>
      <c r="H85" s="330"/>
      <c r="I85" s="330"/>
      <c r="J85" s="330"/>
      <c r="K85" s="330"/>
      <c r="L85" s="2"/>
      <c r="M85" s="330"/>
      <c r="N85" s="330"/>
      <c r="O85" s="330"/>
      <c r="P85" s="330"/>
      <c r="Q85" s="330"/>
      <c r="R85" s="330"/>
      <c r="S85" s="330"/>
      <c r="T85" s="330"/>
      <c r="U85" s="330"/>
      <c r="V85" s="330"/>
      <c r="W85" s="330"/>
      <c r="X85" s="330"/>
      <c r="Y85" s="330"/>
      <c r="Z85" s="330"/>
      <c r="AA85" s="330"/>
      <c r="AB85" s="330"/>
      <c r="AC85" s="330"/>
      <c r="AD85" s="330"/>
      <c r="AE85" s="330"/>
      <c r="AF85" s="330"/>
      <c r="AG85" s="330"/>
      <c r="AH85" s="330"/>
      <c r="AI85" s="330"/>
      <c r="AJ85" s="330"/>
      <c r="AK85" s="330"/>
      <c r="AL85" s="330"/>
      <c r="AM85" s="330"/>
      <c r="AN85" s="330"/>
      <c r="AO85" s="330"/>
      <c r="AP85" s="330"/>
      <c r="AQ85" s="330"/>
      <c r="AR85" s="330"/>
      <c r="AS85" s="330"/>
      <c r="AT85" s="330"/>
      <c r="AU85" s="330"/>
      <c r="AV85" s="330"/>
      <c r="AW85" s="330"/>
    </row>
    <row r="86" spans="1:49" ht="16" customHeight="1" thickBot="1" x14ac:dyDescent="0.25">
      <c r="A86" s="7"/>
      <c r="B86" s="330"/>
      <c r="C86" s="330"/>
      <c r="D86" s="330"/>
      <c r="E86" s="330"/>
      <c r="F86" s="330"/>
      <c r="G86" s="330"/>
      <c r="H86" s="330"/>
      <c r="I86" s="330"/>
      <c r="J86" s="330"/>
      <c r="K86" s="330"/>
      <c r="L86" s="2"/>
      <c r="M86" s="330"/>
      <c r="N86" s="330"/>
      <c r="O86" s="330"/>
      <c r="P86" s="330"/>
      <c r="Q86" s="330"/>
      <c r="R86" s="330"/>
      <c r="S86" s="330"/>
      <c r="T86" s="330"/>
      <c r="U86" s="330"/>
      <c r="V86" s="330"/>
      <c r="W86" s="330"/>
      <c r="X86" s="330"/>
      <c r="Y86" s="330"/>
      <c r="Z86" s="330"/>
      <c r="AA86" s="330"/>
      <c r="AB86" s="330"/>
      <c r="AC86" s="330"/>
      <c r="AD86" s="330"/>
      <c r="AE86" s="330"/>
      <c r="AF86" s="330"/>
      <c r="AG86" s="330"/>
      <c r="AH86" s="330"/>
      <c r="AI86" s="330"/>
      <c r="AJ86" s="330"/>
      <c r="AK86" s="330"/>
      <c r="AL86" s="330"/>
      <c r="AM86" s="330"/>
      <c r="AN86" s="330"/>
      <c r="AO86" s="330"/>
      <c r="AP86" s="330"/>
      <c r="AQ86" s="330"/>
      <c r="AR86" s="330"/>
      <c r="AS86" s="330"/>
      <c r="AT86" s="330"/>
      <c r="AU86" s="330"/>
      <c r="AV86" s="330"/>
      <c r="AW86" s="330"/>
    </row>
    <row r="87" spans="1:49" ht="16" customHeight="1" thickBot="1" x14ac:dyDescent="0.25">
      <c r="A87" s="7"/>
      <c r="B87" s="330"/>
      <c r="C87" s="330"/>
      <c r="D87" s="330"/>
      <c r="E87" s="330"/>
      <c r="F87" s="332" t="s">
        <v>484</v>
      </c>
      <c r="G87" s="348">
        <f>1-0.95</f>
        <v>5.0000000000000044E-2</v>
      </c>
      <c r="H87" s="330"/>
      <c r="I87" s="330"/>
      <c r="J87" s="330"/>
      <c r="K87" s="330"/>
      <c r="L87" s="2"/>
      <c r="M87" s="330"/>
      <c r="N87" s="330"/>
      <c r="O87" s="330"/>
      <c r="P87" s="330"/>
      <c r="Q87" s="330"/>
      <c r="R87" s="330"/>
      <c r="S87" s="330"/>
      <c r="T87" s="330"/>
      <c r="U87" s="330"/>
      <c r="V87" s="330"/>
      <c r="W87" s="330"/>
      <c r="X87" s="330"/>
      <c r="Y87" s="330"/>
      <c r="Z87" s="330"/>
      <c r="AA87" s="330"/>
      <c r="AB87" s="330"/>
      <c r="AC87" s="330"/>
      <c r="AD87" s="330"/>
      <c r="AE87" s="330"/>
      <c r="AF87" s="330"/>
      <c r="AG87" s="330"/>
      <c r="AH87" s="330"/>
      <c r="AI87" s="330"/>
      <c r="AJ87" s="330"/>
      <c r="AK87" s="330"/>
      <c r="AL87" s="330"/>
      <c r="AM87" s="330"/>
      <c r="AN87" s="330"/>
      <c r="AO87" s="330"/>
      <c r="AP87" s="330"/>
      <c r="AQ87" s="330"/>
      <c r="AR87" s="330"/>
      <c r="AS87" s="330"/>
      <c r="AT87" s="330"/>
      <c r="AU87" s="330"/>
      <c r="AV87" s="330"/>
      <c r="AW87" s="330"/>
    </row>
    <row r="88" spans="1:49" ht="16" customHeight="1" x14ac:dyDescent="0.2">
      <c r="A88" s="7"/>
      <c r="B88" s="330"/>
      <c r="C88" s="330"/>
      <c r="D88" s="330"/>
      <c r="E88" s="330"/>
      <c r="F88" s="330"/>
      <c r="G88" s="330"/>
      <c r="H88" s="330"/>
      <c r="I88" s="330"/>
      <c r="J88" s="330"/>
      <c r="K88" s="330"/>
      <c r="L88" s="2"/>
      <c r="M88" s="330"/>
      <c r="N88" s="330"/>
      <c r="O88" s="330"/>
      <c r="P88" s="330"/>
      <c r="Q88" s="330"/>
      <c r="R88" s="330"/>
      <c r="S88" s="330"/>
      <c r="T88" s="330"/>
      <c r="U88" s="330"/>
      <c r="V88" s="330"/>
      <c r="W88" s="330"/>
      <c r="X88" s="330"/>
      <c r="Y88" s="330"/>
      <c r="Z88" s="330"/>
      <c r="AA88" s="330"/>
      <c r="AB88" s="330"/>
      <c r="AC88" s="330"/>
      <c r="AD88" s="330"/>
      <c r="AE88" s="330"/>
      <c r="AF88" s="330"/>
      <c r="AG88" s="330"/>
      <c r="AH88" s="330"/>
      <c r="AI88" s="330"/>
      <c r="AJ88" s="330"/>
      <c r="AK88" s="330"/>
      <c r="AL88" s="330"/>
      <c r="AM88" s="330"/>
      <c r="AN88" s="330"/>
      <c r="AO88" s="330"/>
      <c r="AP88" s="330"/>
      <c r="AQ88" s="330"/>
      <c r="AR88" s="330"/>
      <c r="AS88" s="330"/>
      <c r="AT88" s="330"/>
      <c r="AU88" s="330"/>
      <c r="AV88" s="330"/>
      <c r="AW88" s="330"/>
    </row>
    <row r="89" spans="1:49" ht="16" customHeight="1" x14ac:dyDescent="0.2">
      <c r="A89" s="7"/>
      <c r="B89" s="11" t="s">
        <v>35</v>
      </c>
      <c r="C89" s="330"/>
      <c r="D89" s="330"/>
      <c r="E89" s="330"/>
      <c r="F89" s="330"/>
      <c r="G89" s="330"/>
      <c r="H89" s="330"/>
      <c r="I89" s="330"/>
      <c r="J89" s="330"/>
      <c r="K89" s="330"/>
      <c r="L89" s="2"/>
      <c r="M89" s="330"/>
      <c r="N89" s="330"/>
      <c r="O89" s="330"/>
      <c r="P89" s="330"/>
      <c r="Q89" s="330"/>
      <c r="R89" s="330"/>
      <c r="S89" s="330"/>
      <c r="T89" s="330"/>
      <c r="U89" s="330"/>
      <c r="V89" s="330"/>
      <c r="W89" s="330"/>
      <c r="X89" s="330"/>
      <c r="Y89" s="330"/>
      <c r="Z89" s="330"/>
      <c r="AA89" s="330"/>
      <c r="AB89" s="330"/>
      <c r="AC89" s="330"/>
      <c r="AD89" s="330"/>
      <c r="AE89" s="330"/>
      <c r="AF89" s="330"/>
      <c r="AG89" s="330"/>
      <c r="AH89" s="330"/>
      <c r="AI89" s="330"/>
      <c r="AJ89" s="330"/>
      <c r="AK89" s="330"/>
      <c r="AL89" s="330"/>
      <c r="AM89" s="330"/>
      <c r="AN89" s="330"/>
      <c r="AO89" s="330"/>
      <c r="AP89" s="330"/>
      <c r="AQ89" s="330"/>
      <c r="AR89" s="330"/>
      <c r="AS89" s="330"/>
      <c r="AT89" s="330"/>
      <c r="AU89" s="330"/>
      <c r="AV89" s="330"/>
      <c r="AW89" s="330"/>
    </row>
    <row r="90" spans="1:49" ht="16" customHeight="1" x14ac:dyDescent="0.2">
      <c r="A90" s="7"/>
      <c r="B90" s="397" t="s">
        <v>505</v>
      </c>
      <c r="C90" s="398"/>
      <c r="D90" s="398"/>
      <c r="E90" s="398"/>
      <c r="F90" s="398"/>
      <c r="G90" s="398"/>
      <c r="H90" s="398"/>
      <c r="I90" s="398"/>
      <c r="J90" s="330"/>
      <c r="K90" s="330"/>
      <c r="L90" s="2"/>
      <c r="M90" s="330"/>
      <c r="N90" s="330"/>
      <c r="O90" s="330"/>
      <c r="P90" s="330"/>
      <c r="Q90" s="330"/>
      <c r="R90" s="330"/>
      <c r="S90" s="330"/>
      <c r="T90" s="330"/>
      <c r="U90" s="330"/>
      <c r="V90" s="330"/>
      <c r="W90" s="330"/>
      <c r="X90" s="330"/>
      <c r="Y90" s="330"/>
      <c r="Z90" s="330"/>
      <c r="AA90" s="330"/>
      <c r="AB90" s="330"/>
      <c r="AC90" s="330"/>
      <c r="AD90" s="330"/>
      <c r="AE90" s="330"/>
      <c r="AF90" s="330"/>
      <c r="AG90" s="330"/>
      <c r="AH90" s="330"/>
      <c r="AI90" s="330"/>
      <c r="AJ90" s="330"/>
      <c r="AK90" s="330"/>
      <c r="AL90" s="330"/>
      <c r="AM90" s="330"/>
      <c r="AN90" s="330"/>
      <c r="AO90" s="330"/>
      <c r="AP90" s="330"/>
      <c r="AQ90" s="330"/>
      <c r="AR90" s="330"/>
      <c r="AS90" s="330"/>
      <c r="AT90" s="330"/>
      <c r="AU90" s="330"/>
      <c r="AV90" s="330"/>
      <c r="AW90" s="330"/>
    </row>
    <row r="91" spans="1:49" ht="16" customHeight="1" x14ac:dyDescent="0.2">
      <c r="A91" s="7"/>
      <c r="B91" s="398"/>
      <c r="C91" s="398"/>
      <c r="D91" s="398"/>
      <c r="E91" s="398"/>
      <c r="F91" s="398"/>
      <c r="G91" s="398"/>
      <c r="H91" s="398"/>
      <c r="I91" s="398"/>
      <c r="J91" s="330"/>
      <c r="K91" s="330"/>
      <c r="L91" s="2"/>
      <c r="M91" s="330"/>
      <c r="N91" s="330"/>
      <c r="O91" s="330"/>
      <c r="P91" s="330"/>
      <c r="Q91" s="330"/>
      <c r="R91" s="330"/>
      <c r="S91" s="330"/>
      <c r="T91" s="330"/>
      <c r="U91" s="330"/>
      <c r="V91" s="330"/>
      <c r="W91" s="330"/>
      <c r="X91" s="330"/>
      <c r="Y91" s="33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row>
    <row r="92" spans="1:49" ht="16" customHeight="1" x14ac:dyDescent="0.2">
      <c r="A92" s="7"/>
      <c r="B92" s="330"/>
      <c r="C92" s="330"/>
      <c r="D92" s="330"/>
      <c r="E92" s="330"/>
      <c r="F92" s="330"/>
      <c r="G92" s="330"/>
      <c r="H92" s="330"/>
      <c r="I92" s="330"/>
      <c r="J92" s="330"/>
      <c r="K92" s="330"/>
      <c r="L92" s="2"/>
      <c r="M92" s="330"/>
      <c r="N92" s="330"/>
      <c r="O92" s="330"/>
      <c r="P92" s="330"/>
      <c r="Q92" s="330"/>
      <c r="R92" s="330"/>
      <c r="S92" s="330"/>
      <c r="T92" s="330"/>
      <c r="U92" s="330"/>
      <c r="V92" s="330"/>
      <c r="W92" s="330"/>
      <c r="X92" s="330"/>
      <c r="Y92" s="330"/>
      <c r="Z92" s="330"/>
      <c r="AA92" s="330"/>
      <c r="AB92" s="330"/>
      <c r="AC92" s="330"/>
      <c r="AD92" s="330"/>
      <c r="AE92" s="330"/>
      <c r="AF92" s="330"/>
      <c r="AG92" s="330"/>
      <c r="AH92" s="330"/>
      <c r="AI92" s="330"/>
      <c r="AJ92" s="330"/>
      <c r="AK92" s="330"/>
      <c r="AL92" s="330"/>
      <c r="AM92" s="330"/>
      <c r="AN92" s="330"/>
      <c r="AO92" s="330"/>
      <c r="AP92" s="330"/>
      <c r="AQ92" s="330"/>
      <c r="AR92" s="330"/>
      <c r="AS92" s="330"/>
      <c r="AT92" s="330"/>
      <c r="AU92" s="330"/>
      <c r="AV92" s="330"/>
      <c r="AW92" s="330"/>
    </row>
    <row r="93" spans="1:49" ht="16" customHeight="1" x14ac:dyDescent="0.2">
      <c r="A93" s="7" t="s">
        <v>191</v>
      </c>
      <c r="B93" s="363" t="s">
        <v>506</v>
      </c>
      <c r="C93" s="363"/>
      <c r="D93" s="363"/>
      <c r="E93" s="363"/>
      <c r="F93" s="363"/>
      <c r="G93" s="363"/>
      <c r="H93" s="363"/>
      <c r="I93" s="363"/>
      <c r="J93" s="330"/>
      <c r="K93" s="330"/>
      <c r="L93" s="330"/>
      <c r="M93" s="330"/>
      <c r="N93" s="330"/>
      <c r="O93" s="330"/>
      <c r="P93" s="330"/>
      <c r="Q93" s="330"/>
      <c r="R93" s="330"/>
      <c r="S93" s="330"/>
      <c r="T93" s="330"/>
      <c r="U93" s="330"/>
      <c r="V93" s="330"/>
      <c r="W93" s="330"/>
      <c r="X93" s="330"/>
      <c r="Y93" s="330"/>
      <c r="Z93" s="330"/>
      <c r="AA93" s="330"/>
      <c r="AB93" s="330"/>
      <c r="AC93" s="330"/>
      <c r="AD93" s="330"/>
      <c r="AE93" s="330"/>
      <c r="AF93" s="330"/>
      <c r="AG93" s="330"/>
      <c r="AH93" s="330"/>
      <c r="AI93" s="330"/>
      <c r="AJ93" s="330"/>
      <c r="AK93" s="330"/>
      <c r="AL93" s="330"/>
      <c r="AM93" s="330"/>
      <c r="AN93" s="330"/>
      <c r="AO93" s="330"/>
      <c r="AP93" s="330"/>
      <c r="AQ93" s="330"/>
      <c r="AR93" s="330"/>
      <c r="AS93" s="330"/>
      <c r="AT93" s="330"/>
      <c r="AU93" s="330"/>
      <c r="AV93" s="330"/>
      <c r="AW93" s="330"/>
    </row>
    <row r="94" spans="1:49" ht="16" customHeight="1" x14ac:dyDescent="0.2">
      <c r="A94" s="7"/>
      <c r="B94" s="363"/>
      <c r="C94" s="363"/>
      <c r="D94" s="363"/>
      <c r="E94" s="363"/>
      <c r="F94" s="363"/>
      <c r="G94" s="363"/>
      <c r="H94" s="363"/>
      <c r="I94" s="363"/>
      <c r="J94" s="330"/>
      <c r="K94" s="330"/>
      <c r="L94" s="330"/>
      <c r="M94" s="330"/>
      <c r="N94" s="330"/>
      <c r="O94" s="330"/>
      <c r="P94" s="330"/>
      <c r="Q94" s="330"/>
      <c r="R94" s="330"/>
      <c r="S94" s="330"/>
      <c r="T94" s="330"/>
      <c r="U94" s="330"/>
      <c r="V94" s="330"/>
      <c r="W94" s="330"/>
      <c r="X94" s="330"/>
      <c r="Y94" s="330"/>
      <c r="Z94" s="330"/>
      <c r="AA94" s="330"/>
      <c r="AB94" s="330"/>
      <c r="AC94" s="330"/>
      <c r="AD94" s="330"/>
      <c r="AE94" s="330"/>
      <c r="AF94" s="330"/>
      <c r="AG94" s="330"/>
      <c r="AH94" s="330"/>
      <c r="AI94" s="330"/>
      <c r="AJ94" s="330"/>
      <c r="AK94" s="330"/>
      <c r="AL94" s="330"/>
      <c r="AM94" s="330"/>
      <c r="AN94" s="330"/>
      <c r="AO94" s="330"/>
      <c r="AP94" s="330"/>
      <c r="AQ94" s="330"/>
      <c r="AR94" s="330"/>
      <c r="AS94" s="330"/>
      <c r="AT94" s="330"/>
      <c r="AU94" s="330"/>
      <c r="AV94" s="330"/>
      <c r="AW94" s="330"/>
    </row>
    <row r="95" spans="1:49" ht="16" customHeight="1" thickBot="1" x14ac:dyDescent="0.25">
      <c r="A95" s="7"/>
      <c r="B95" s="330"/>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330"/>
      <c r="AD95" s="330"/>
      <c r="AE95" s="330"/>
      <c r="AF95" s="330"/>
      <c r="AG95" s="330"/>
      <c r="AH95" s="330"/>
      <c r="AI95" s="330"/>
      <c r="AJ95" s="330"/>
      <c r="AK95" s="330"/>
      <c r="AL95" s="330"/>
      <c r="AM95" s="330"/>
      <c r="AN95" s="330"/>
      <c r="AO95" s="330"/>
      <c r="AP95" s="330"/>
      <c r="AQ95" s="330"/>
      <c r="AR95" s="330"/>
      <c r="AS95" s="330"/>
      <c r="AT95" s="330"/>
      <c r="AU95" s="330"/>
      <c r="AV95" s="330"/>
      <c r="AW95" s="330"/>
    </row>
    <row r="96" spans="1:49" ht="16" customHeight="1" thickBot="1" x14ac:dyDescent="0.25">
      <c r="A96" s="7"/>
      <c r="B96" s="330"/>
      <c r="C96" s="330"/>
      <c r="D96" s="330"/>
      <c r="E96" s="330"/>
      <c r="F96" s="332" t="s">
        <v>486</v>
      </c>
      <c r="G96" s="349">
        <f>1-(1-G87)^0.3</f>
        <v>1.5270198182424921E-2</v>
      </c>
      <c r="H96" s="330"/>
      <c r="I96" s="330"/>
      <c r="J96" s="330"/>
      <c r="K96" s="330"/>
      <c r="L96" s="330"/>
      <c r="M96" s="330"/>
      <c r="N96" s="330"/>
      <c r="O96" s="330"/>
      <c r="P96" s="330"/>
      <c r="Q96" s="330"/>
      <c r="R96" s="330"/>
      <c r="S96" s="330"/>
      <c r="T96" s="330"/>
      <c r="U96" s="330"/>
      <c r="V96" s="330"/>
      <c r="W96" s="330"/>
      <c r="X96" s="330"/>
      <c r="Y96" s="330"/>
      <c r="Z96" s="330"/>
      <c r="AA96" s="330"/>
      <c r="AB96" s="330"/>
      <c r="AC96" s="330"/>
      <c r="AD96" s="330"/>
      <c r="AE96" s="330"/>
      <c r="AF96" s="330"/>
      <c r="AG96" s="330"/>
      <c r="AH96" s="330"/>
      <c r="AI96" s="330"/>
      <c r="AJ96" s="330"/>
      <c r="AK96" s="330"/>
      <c r="AL96" s="330"/>
      <c r="AM96" s="330"/>
      <c r="AN96" s="330"/>
      <c r="AO96" s="330"/>
      <c r="AP96" s="330"/>
      <c r="AQ96" s="330"/>
      <c r="AR96" s="330"/>
      <c r="AS96" s="330"/>
      <c r="AT96" s="330"/>
      <c r="AU96" s="330"/>
      <c r="AV96" s="330"/>
      <c r="AW96" s="330"/>
    </row>
    <row r="97" spans="1:65" ht="16" customHeight="1" x14ac:dyDescent="0.2">
      <c r="A97" s="7"/>
      <c r="B97" s="330"/>
      <c r="C97" s="330"/>
      <c r="D97" s="330"/>
      <c r="E97" s="330"/>
      <c r="F97" s="330"/>
      <c r="G97" s="330"/>
      <c r="H97" s="330"/>
      <c r="I97" s="330"/>
      <c r="J97" s="330"/>
      <c r="K97" s="330"/>
      <c r="L97" s="330"/>
      <c r="M97" s="330"/>
      <c r="N97" s="330"/>
      <c r="O97" s="330"/>
      <c r="P97" s="330"/>
      <c r="Q97" s="330"/>
      <c r="R97" s="330"/>
      <c r="S97" s="330"/>
      <c r="T97" s="330"/>
      <c r="U97" s="330"/>
      <c r="V97" s="330"/>
      <c r="W97" s="330"/>
      <c r="X97" s="330"/>
      <c r="Y97" s="330"/>
      <c r="Z97" s="330"/>
      <c r="AA97" s="330"/>
      <c r="AB97" s="330"/>
      <c r="AC97" s="330"/>
      <c r="AD97" s="330"/>
      <c r="AE97" s="330"/>
      <c r="AF97" s="330"/>
      <c r="AG97" s="330"/>
      <c r="AH97" s="330"/>
      <c r="AI97" s="330"/>
      <c r="AJ97" s="330"/>
      <c r="AK97" s="330"/>
      <c r="AL97" s="330"/>
      <c r="AM97" s="330"/>
      <c r="AN97" s="330"/>
      <c r="AO97" s="330"/>
      <c r="AP97" s="330"/>
      <c r="AQ97" s="330"/>
      <c r="AR97" s="330"/>
      <c r="AS97" s="330"/>
      <c r="AT97" s="330"/>
      <c r="AU97" s="330"/>
      <c r="AV97" s="330"/>
      <c r="AW97" s="330"/>
    </row>
    <row r="98" spans="1:65" ht="16" customHeight="1" x14ac:dyDescent="0.2">
      <c r="A98" s="7"/>
      <c r="B98" s="330"/>
      <c r="C98" s="330"/>
      <c r="D98" s="330"/>
      <c r="E98" s="330"/>
      <c r="F98" s="330"/>
      <c r="G98" s="330"/>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row>
    <row r="99" spans="1:65" ht="16" customHeight="1" x14ac:dyDescent="0.2">
      <c r="A99" s="7"/>
      <c r="B99" s="330"/>
      <c r="C99" s="330"/>
      <c r="D99" s="330"/>
      <c r="E99" s="330"/>
      <c r="F99" s="330"/>
      <c r="G99" s="330"/>
      <c r="H99" s="330"/>
      <c r="I99" s="330"/>
      <c r="J99" s="330"/>
      <c r="K99" s="330"/>
      <c r="L99" s="330"/>
      <c r="M99" s="330"/>
      <c r="N99" s="330"/>
      <c r="O99" s="330"/>
      <c r="P99" s="330"/>
      <c r="Q99" s="330"/>
      <c r="R99" s="330"/>
      <c r="S99" s="330"/>
      <c r="T99" s="330"/>
      <c r="U99" s="330"/>
      <c r="V99" s="330"/>
      <c r="W99" s="330"/>
      <c r="X99" s="330"/>
      <c r="Y99" s="330"/>
      <c r="Z99" s="330"/>
      <c r="AA99" s="330"/>
      <c r="AB99" s="330"/>
      <c r="AC99" s="330"/>
      <c r="AD99" s="330"/>
      <c r="AE99" s="330"/>
      <c r="AF99" s="330"/>
      <c r="AG99" s="330"/>
      <c r="AH99" s="330"/>
      <c r="AI99" s="330"/>
      <c r="AJ99" s="330"/>
      <c r="AK99" s="330"/>
      <c r="AL99" s="330"/>
      <c r="AM99" s="330"/>
      <c r="AN99" s="330"/>
      <c r="AO99" s="330"/>
      <c r="AP99" s="330"/>
      <c r="AQ99" s="330"/>
      <c r="AR99" s="330"/>
      <c r="AS99" s="330"/>
      <c r="AT99" s="330"/>
      <c r="AU99" s="330"/>
      <c r="AV99" s="330"/>
      <c r="AW99" s="330"/>
    </row>
    <row r="100" spans="1:65" ht="16" customHeight="1" x14ac:dyDescent="0.2">
      <c r="A100" s="7"/>
      <c r="B100" s="11" t="s">
        <v>35</v>
      </c>
      <c r="C100" s="330"/>
      <c r="D100" s="330"/>
      <c r="E100" s="330"/>
      <c r="F100" s="330"/>
      <c r="G100" s="330"/>
      <c r="H100" s="330"/>
      <c r="I100" s="330"/>
      <c r="J100" s="330"/>
      <c r="K100" s="330"/>
      <c r="L100" s="330"/>
      <c r="M100" s="330"/>
      <c r="N100" s="330"/>
      <c r="O100" s="330"/>
      <c r="P100" s="330"/>
      <c r="Q100" s="330"/>
      <c r="R100" s="330"/>
      <c r="S100" s="330"/>
      <c r="T100" s="330"/>
      <c r="U100" s="330"/>
      <c r="V100" s="330"/>
      <c r="W100" s="330"/>
      <c r="X100" s="330"/>
      <c r="Y100" s="330"/>
      <c r="Z100" s="330"/>
      <c r="AA100" s="330"/>
      <c r="AB100" s="330"/>
      <c r="AC100" s="330"/>
      <c r="AD100" s="330"/>
      <c r="AE100" s="330"/>
      <c r="AF100" s="330"/>
      <c r="AG100" s="330"/>
      <c r="AH100" s="330"/>
      <c r="AI100" s="330"/>
      <c r="AJ100" s="330"/>
      <c r="AK100" s="330"/>
      <c r="AL100" s="330"/>
      <c r="AM100" s="330"/>
      <c r="AN100" s="330"/>
      <c r="AO100" s="330"/>
      <c r="AP100" s="330"/>
      <c r="AQ100" s="330"/>
      <c r="AR100" s="330"/>
      <c r="AS100" s="330"/>
      <c r="AT100" s="330"/>
      <c r="AU100" s="330"/>
      <c r="AV100" s="330"/>
      <c r="AW100" s="330"/>
    </row>
    <row r="101" spans="1:65" ht="16" customHeight="1" x14ac:dyDescent="0.2">
      <c r="A101" s="7"/>
      <c r="B101" s="350" t="s">
        <v>509</v>
      </c>
      <c r="C101" s="330"/>
      <c r="D101" s="330"/>
      <c r="E101" s="330"/>
      <c r="F101" s="330"/>
      <c r="G101" s="330"/>
      <c r="H101" s="330"/>
      <c r="I101" s="330"/>
      <c r="J101" s="330"/>
      <c r="K101" s="330"/>
      <c r="L101" s="330"/>
      <c r="M101" s="330"/>
      <c r="N101" s="330"/>
      <c r="O101" s="330"/>
      <c r="P101" s="330"/>
      <c r="Q101" s="330"/>
      <c r="R101" s="330"/>
      <c r="S101" s="330"/>
      <c r="T101" s="330"/>
      <c r="U101" s="330"/>
      <c r="V101" s="330"/>
      <c r="W101" s="330"/>
      <c r="X101" s="330"/>
      <c r="Y101" s="330"/>
      <c r="Z101" s="330"/>
      <c r="AA101" s="330"/>
      <c r="AB101" s="330"/>
      <c r="AC101" s="330"/>
      <c r="AD101" s="330"/>
      <c r="AE101" s="330"/>
      <c r="AF101" s="330"/>
      <c r="AG101" s="330"/>
      <c r="AH101" s="330"/>
      <c r="AI101" s="330"/>
      <c r="AJ101" s="330"/>
      <c r="AK101" s="330"/>
      <c r="AL101" s="330"/>
      <c r="AM101" s="330"/>
      <c r="AN101" s="330"/>
      <c r="AO101" s="330"/>
      <c r="AP101" s="330"/>
      <c r="AQ101" s="330"/>
      <c r="AR101" s="330"/>
      <c r="AS101" s="330"/>
      <c r="AT101" s="330"/>
      <c r="AU101" s="330"/>
      <c r="AV101" s="330"/>
      <c r="AW101" s="330"/>
    </row>
    <row r="102" spans="1:65" ht="16" customHeight="1" x14ac:dyDescent="0.2">
      <c r="A102" s="7"/>
      <c r="B102" s="330"/>
      <c r="C102" s="330"/>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330"/>
      <c r="AA102" s="330"/>
      <c r="AB102" s="330"/>
      <c r="AC102" s="330"/>
      <c r="AD102" s="330"/>
      <c r="AE102" s="330"/>
      <c r="AF102" s="330"/>
      <c r="AG102" s="330"/>
      <c r="AH102" s="330"/>
      <c r="AI102" s="330"/>
      <c r="AJ102" s="330"/>
      <c r="AK102" s="330"/>
      <c r="AL102" s="330"/>
      <c r="AM102" s="330"/>
      <c r="AN102" s="330"/>
      <c r="AO102" s="330"/>
      <c r="AP102" s="330"/>
      <c r="AQ102" s="330"/>
      <c r="AR102" s="330"/>
      <c r="AS102" s="330"/>
      <c r="AT102" s="330"/>
      <c r="AU102" s="330"/>
      <c r="AV102" s="330"/>
      <c r="AW102" s="330"/>
    </row>
    <row r="103" spans="1:65" ht="19" x14ac:dyDescent="0.25">
      <c r="A103" s="4" t="s">
        <v>4</v>
      </c>
      <c r="B103" s="330"/>
      <c r="C103" s="330"/>
      <c r="D103" s="330"/>
      <c r="E103" s="330"/>
      <c r="F103" s="330"/>
      <c r="G103" s="330"/>
      <c r="H103" s="330"/>
      <c r="I103" s="330"/>
      <c r="J103" s="330"/>
      <c r="K103" s="330"/>
      <c r="L103" s="2"/>
      <c r="M103" s="2"/>
      <c r="N103" s="2"/>
      <c r="O103" s="330"/>
      <c r="P103" s="330"/>
      <c r="Q103" s="330"/>
      <c r="R103" s="330"/>
      <c r="S103" s="330"/>
      <c r="T103" s="330"/>
      <c r="U103" s="330"/>
      <c r="V103" s="330"/>
      <c r="W103" s="330"/>
      <c r="X103" s="330"/>
      <c r="Y103" s="330"/>
      <c r="Z103" s="330"/>
      <c r="AA103" s="330"/>
      <c r="AB103" s="330"/>
      <c r="AC103" s="330"/>
      <c r="AD103" s="330"/>
      <c r="AE103" s="330"/>
      <c r="AF103" s="330"/>
      <c r="AG103" s="330"/>
      <c r="AH103" s="330"/>
      <c r="AI103" s="330"/>
      <c r="AJ103" s="330"/>
      <c r="AK103" s="330"/>
      <c r="AL103" s="330"/>
      <c r="AM103" s="330"/>
      <c r="AN103" s="330"/>
      <c r="AO103" s="330"/>
      <c r="AP103" s="330"/>
      <c r="AQ103" s="330"/>
      <c r="AR103" s="330"/>
      <c r="AS103" s="330"/>
      <c r="AT103" s="330"/>
      <c r="AU103" s="330"/>
      <c r="AV103" s="330"/>
      <c r="AW103" s="330"/>
    </row>
    <row r="104" spans="1:65" ht="16" customHeight="1" x14ac:dyDescent="0.25">
      <c r="A104" s="4"/>
      <c r="B104" s="397" t="s">
        <v>514</v>
      </c>
      <c r="C104" s="398"/>
      <c r="D104" s="398"/>
      <c r="E104" s="398"/>
      <c r="F104" s="398"/>
      <c r="G104" s="398"/>
      <c r="H104" s="398"/>
      <c r="I104" s="398"/>
      <c r="J104" s="330"/>
      <c r="K104" s="330"/>
      <c r="L104" s="2"/>
      <c r="M104" s="2"/>
      <c r="N104" s="2"/>
      <c r="O104" s="330"/>
      <c r="P104" s="330"/>
      <c r="Q104" s="330"/>
      <c r="R104" s="330"/>
      <c r="S104" s="330"/>
      <c r="T104" s="330"/>
      <c r="U104" s="330"/>
      <c r="V104" s="330"/>
      <c r="W104" s="330"/>
      <c r="X104" s="330"/>
      <c r="Y104" s="330"/>
      <c r="Z104" s="330"/>
      <c r="AA104" s="330"/>
      <c r="AB104" s="330"/>
      <c r="AC104" s="330"/>
      <c r="AD104" s="330"/>
      <c r="AE104" s="330"/>
      <c r="AF104" s="330"/>
      <c r="AG104" s="330"/>
      <c r="AH104" s="330"/>
      <c r="AI104" s="330"/>
      <c r="AJ104" s="330"/>
      <c r="AK104" s="330"/>
      <c r="AL104" s="330"/>
      <c r="AM104" s="330"/>
      <c r="AN104" s="330"/>
      <c r="AO104" s="330"/>
      <c r="AP104" s="330"/>
      <c r="AQ104" s="330"/>
      <c r="AR104" s="330"/>
      <c r="AS104" s="330"/>
      <c r="AT104" s="330"/>
      <c r="AU104" s="330"/>
      <c r="AV104" s="330"/>
      <c r="AW104" s="330"/>
    </row>
    <row r="105" spans="1:65" ht="16" customHeight="1" x14ac:dyDescent="0.25">
      <c r="A105" s="4"/>
      <c r="B105" s="398"/>
      <c r="C105" s="398"/>
      <c r="D105" s="398"/>
      <c r="E105" s="398"/>
      <c r="F105" s="398"/>
      <c r="G105" s="398"/>
      <c r="H105" s="398"/>
      <c r="I105" s="398"/>
      <c r="J105" s="330"/>
      <c r="K105" s="330"/>
      <c r="L105" s="2"/>
      <c r="M105" s="2"/>
      <c r="N105" s="2"/>
      <c r="O105" s="330"/>
      <c r="P105" s="330"/>
      <c r="Q105" s="330"/>
      <c r="R105" s="330"/>
      <c r="S105" s="330"/>
      <c r="T105" s="330"/>
      <c r="U105" s="330"/>
      <c r="V105" s="330"/>
      <c r="W105" s="330"/>
      <c r="X105" s="330"/>
      <c r="Y105" s="330"/>
      <c r="Z105" s="330"/>
      <c r="AA105" s="330"/>
      <c r="AB105" s="330"/>
      <c r="AC105" s="330"/>
      <c r="AD105" s="330"/>
      <c r="AE105" s="330"/>
      <c r="AF105" s="330"/>
      <c r="AG105" s="330"/>
      <c r="AH105" s="330"/>
      <c r="AI105" s="330"/>
      <c r="AJ105" s="330"/>
      <c r="AK105" s="330"/>
      <c r="AL105" s="330"/>
      <c r="AM105" s="330"/>
      <c r="AN105" s="330"/>
      <c r="AO105" s="330"/>
      <c r="AP105" s="330"/>
      <c r="AQ105" s="330"/>
      <c r="AR105" s="330"/>
      <c r="AS105" s="330"/>
      <c r="AT105" s="330"/>
      <c r="AU105" s="330"/>
      <c r="AV105" s="330"/>
      <c r="AW105" s="330"/>
    </row>
    <row r="106" spans="1:65" ht="16" customHeight="1" x14ac:dyDescent="0.25">
      <c r="A106" s="4"/>
      <c r="B106" s="398"/>
      <c r="C106" s="398"/>
      <c r="D106" s="398"/>
      <c r="E106" s="398"/>
      <c r="F106" s="398"/>
      <c r="G106" s="398"/>
      <c r="H106" s="398"/>
      <c r="I106" s="398"/>
      <c r="J106" s="330"/>
      <c r="K106" s="330"/>
      <c r="L106" s="2"/>
      <c r="M106" s="2"/>
      <c r="N106" s="2"/>
      <c r="O106" s="330"/>
      <c r="P106" s="330"/>
      <c r="Q106" s="330"/>
      <c r="R106" s="330"/>
      <c r="S106" s="330"/>
      <c r="T106" s="330"/>
      <c r="U106" s="330"/>
      <c r="V106" s="330"/>
      <c r="W106" s="330"/>
      <c r="X106" s="330"/>
      <c r="Y106" s="330"/>
      <c r="Z106" s="330"/>
      <c r="AA106" s="330"/>
      <c r="AB106" s="330"/>
      <c r="AC106" s="330"/>
      <c r="AD106" s="330"/>
      <c r="AE106" s="330"/>
      <c r="AF106" s="330"/>
      <c r="AG106" s="330"/>
      <c r="AH106" s="330"/>
      <c r="AI106" s="330"/>
      <c r="AJ106" s="330"/>
      <c r="AK106" s="330"/>
      <c r="AL106" s="330"/>
      <c r="AM106" s="330"/>
      <c r="AN106" s="330"/>
      <c r="AO106" s="330"/>
      <c r="AP106" s="330"/>
      <c r="AQ106" s="330"/>
      <c r="AR106" s="330"/>
      <c r="AS106" s="330"/>
      <c r="AT106" s="330"/>
      <c r="AU106" s="330"/>
      <c r="AV106" s="330"/>
      <c r="AW106" s="330"/>
    </row>
    <row r="107" spans="1:65" ht="16" customHeight="1" x14ac:dyDescent="0.25">
      <c r="A107" s="4"/>
      <c r="B107" s="398"/>
      <c r="C107" s="398"/>
      <c r="D107" s="398"/>
      <c r="E107" s="398"/>
      <c r="F107" s="398"/>
      <c r="G107" s="398"/>
      <c r="H107" s="398"/>
      <c r="I107" s="398"/>
      <c r="J107" s="330"/>
      <c r="K107" s="330"/>
      <c r="L107" s="2"/>
      <c r="M107" s="2"/>
      <c r="N107" s="2"/>
      <c r="O107" s="330"/>
      <c r="P107" s="330"/>
      <c r="Q107" s="330"/>
      <c r="R107" s="330"/>
      <c r="S107" s="330"/>
      <c r="T107" s="330"/>
      <c r="U107" s="330"/>
      <c r="V107" s="330"/>
      <c r="W107" s="330"/>
      <c r="X107" s="330"/>
      <c r="Y107" s="330"/>
      <c r="Z107" s="330"/>
      <c r="AA107" s="330"/>
      <c r="AB107" s="330"/>
      <c r="AC107" s="330"/>
      <c r="AD107" s="330"/>
      <c r="AE107" s="330"/>
      <c r="AF107" s="330"/>
      <c r="AG107" s="330"/>
      <c r="AH107" s="330"/>
      <c r="AI107" s="330"/>
      <c r="AJ107" s="330"/>
      <c r="AK107" s="330"/>
      <c r="AL107" s="330"/>
      <c r="AM107" s="330"/>
      <c r="AN107" s="330"/>
      <c r="AO107" s="330"/>
      <c r="AP107" s="330"/>
      <c r="AQ107" s="330"/>
      <c r="AR107" s="330"/>
      <c r="AS107" s="330"/>
      <c r="AT107" s="330"/>
      <c r="AU107" s="330"/>
      <c r="AV107" s="330"/>
      <c r="AW107" s="330"/>
    </row>
    <row r="108" spans="1:65" ht="16" customHeight="1" x14ac:dyDescent="0.25">
      <c r="A108" s="4"/>
      <c r="B108" s="398"/>
      <c r="C108" s="398"/>
      <c r="D108" s="398"/>
      <c r="E108" s="398"/>
      <c r="F108" s="398"/>
      <c r="G108" s="398"/>
      <c r="H108" s="398"/>
      <c r="I108" s="398"/>
      <c r="J108" s="330"/>
      <c r="K108" s="330"/>
      <c r="L108" s="2"/>
      <c r="M108" s="2"/>
      <c r="N108" s="2"/>
      <c r="O108" s="330"/>
      <c r="P108" s="330"/>
      <c r="Q108" s="330"/>
      <c r="R108" s="330"/>
      <c r="S108" s="330"/>
      <c r="T108" s="330"/>
      <c r="U108" s="330"/>
      <c r="V108" s="330"/>
      <c r="W108" s="330"/>
      <c r="X108" s="330"/>
      <c r="Y108" s="330"/>
      <c r="Z108" s="330"/>
      <c r="AA108" s="330"/>
      <c r="AB108" s="330"/>
      <c r="AC108" s="330"/>
      <c r="AD108" s="330"/>
      <c r="AE108" s="330"/>
      <c r="AF108" s="330"/>
      <c r="AG108" s="330"/>
      <c r="AH108" s="330"/>
      <c r="AI108" s="330"/>
      <c r="AJ108" s="330"/>
      <c r="AK108" s="330"/>
      <c r="AL108" s="330"/>
      <c r="AM108" s="330"/>
      <c r="AN108" s="330"/>
      <c r="AO108" s="330"/>
      <c r="AP108" s="330"/>
      <c r="AQ108" s="330"/>
      <c r="AR108" s="330"/>
      <c r="AS108" s="330"/>
      <c r="AT108" s="330"/>
      <c r="AU108" s="330"/>
      <c r="AV108" s="330"/>
      <c r="AW108" s="330"/>
    </row>
    <row r="109" spans="1:65" ht="16" customHeight="1" x14ac:dyDescent="0.25">
      <c r="A109" s="4"/>
      <c r="B109" s="398"/>
      <c r="C109" s="398"/>
      <c r="D109" s="398"/>
      <c r="E109" s="398"/>
      <c r="F109" s="398"/>
      <c r="G109" s="398"/>
      <c r="H109" s="398"/>
      <c r="I109" s="398"/>
      <c r="J109" s="330"/>
      <c r="K109" s="330"/>
      <c r="L109" s="2"/>
      <c r="M109" s="2"/>
      <c r="N109" s="2"/>
      <c r="O109" s="330"/>
      <c r="P109" s="330"/>
      <c r="Q109" s="330"/>
      <c r="R109" s="330"/>
      <c r="S109" s="330"/>
      <c r="T109" s="330"/>
      <c r="U109" s="330"/>
      <c r="V109" s="330"/>
      <c r="W109" s="330"/>
      <c r="X109" s="330"/>
      <c r="Y109" s="330"/>
      <c r="Z109" s="330"/>
      <c r="AA109" s="330"/>
      <c r="AB109" s="330"/>
      <c r="AC109" s="330"/>
      <c r="AD109" s="330"/>
      <c r="AE109" s="330"/>
      <c r="AF109" s="330"/>
      <c r="AG109" s="330"/>
      <c r="AH109" s="330"/>
      <c r="AI109" s="330"/>
      <c r="AJ109" s="330"/>
      <c r="AK109" s="330"/>
      <c r="AL109" s="330"/>
      <c r="AM109" s="330"/>
      <c r="AN109" s="330"/>
      <c r="AO109" s="330"/>
      <c r="AP109" s="330"/>
      <c r="AQ109" s="330"/>
      <c r="AR109" s="330"/>
      <c r="AS109" s="330"/>
      <c r="AT109" s="330"/>
      <c r="AU109" s="330"/>
      <c r="AV109" s="330"/>
      <c r="AW109" s="330"/>
    </row>
    <row r="110" spans="1:65" ht="16" customHeight="1" x14ac:dyDescent="0.25">
      <c r="A110" s="4"/>
      <c r="B110" s="351"/>
      <c r="C110" s="351"/>
      <c r="D110" s="351"/>
      <c r="E110" s="351"/>
      <c r="F110" s="351"/>
      <c r="G110" s="351"/>
      <c r="H110" s="351"/>
      <c r="I110" s="351"/>
      <c r="J110" s="330"/>
      <c r="K110" s="330"/>
      <c r="L110" s="2"/>
      <c r="M110" s="2"/>
      <c r="N110" s="2"/>
      <c r="O110" s="330"/>
      <c r="P110" s="330"/>
      <c r="Q110" s="330"/>
      <c r="R110" s="330"/>
      <c r="S110" s="330"/>
      <c r="T110" s="330"/>
      <c r="U110" s="330"/>
      <c r="V110" s="330"/>
      <c r="W110" s="330"/>
      <c r="X110" s="330"/>
      <c r="Y110" s="330"/>
      <c r="Z110" s="330"/>
      <c r="AA110" s="330"/>
      <c r="AB110" s="330"/>
      <c r="AC110" s="330"/>
      <c r="AD110" s="330"/>
      <c r="AE110" s="330"/>
      <c r="AF110" s="330"/>
      <c r="AG110" s="330"/>
      <c r="AH110" s="330"/>
      <c r="AI110" s="330"/>
      <c r="AJ110" s="330"/>
      <c r="AK110" s="330"/>
      <c r="AL110" s="330"/>
      <c r="AM110" s="330"/>
      <c r="AN110" s="330"/>
      <c r="AO110" s="330"/>
      <c r="AP110" s="330"/>
      <c r="AQ110" s="330"/>
      <c r="AR110" s="330"/>
      <c r="AS110" s="330"/>
      <c r="AT110" s="330"/>
      <c r="AU110" s="330"/>
      <c r="AV110" s="330"/>
      <c r="AW110" s="330"/>
    </row>
    <row r="111" spans="1:65" ht="19" x14ac:dyDescent="0.25">
      <c r="A111" s="330"/>
      <c r="B111" s="6" t="s">
        <v>488</v>
      </c>
      <c r="C111" s="330"/>
      <c r="D111" s="330"/>
      <c r="E111" s="330"/>
      <c r="F111" s="330"/>
      <c r="G111" s="330"/>
      <c r="H111" s="330"/>
      <c r="I111" s="330"/>
      <c r="J111" s="330"/>
      <c r="K111" s="330"/>
      <c r="L111" s="2"/>
      <c r="M111" s="2"/>
      <c r="N111" s="2"/>
      <c r="O111" s="330"/>
      <c r="P111" s="330"/>
      <c r="Q111" s="330"/>
      <c r="R111" s="330"/>
      <c r="S111" s="330"/>
      <c r="T111" s="330"/>
      <c r="U111" s="330"/>
      <c r="V111" s="330"/>
      <c r="W111" s="330"/>
      <c r="X111" s="330"/>
      <c r="Y111" s="330"/>
      <c r="Z111" s="330"/>
      <c r="AA111" s="330"/>
      <c r="AB111" s="330"/>
      <c r="AC111" s="330"/>
      <c r="AD111" s="330"/>
      <c r="AE111" s="330"/>
      <c r="AF111" s="330"/>
      <c r="AG111" s="330"/>
      <c r="AH111" s="330"/>
      <c r="AI111" s="330"/>
      <c r="AJ111" s="330"/>
      <c r="AK111" s="330"/>
      <c r="AL111" s="330"/>
      <c r="AM111" s="330"/>
      <c r="AN111" s="330"/>
      <c r="AO111" s="330"/>
      <c r="AP111" s="330"/>
      <c r="AQ111" s="330"/>
      <c r="AR111" s="330"/>
      <c r="AS111" s="330"/>
      <c r="AT111" s="330"/>
      <c r="AU111" s="330"/>
      <c r="AV111" s="330"/>
      <c r="AW111" s="330"/>
    </row>
    <row r="112" spans="1:65" ht="16" customHeight="1" x14ac:dyDescent="0.2">
      <c r="A112" s="2"/>
      <c r="B112" s="397" t="s">
        <v>519</v>
      </c>
      <c r="C112" s="399"/>
      <c r="D112" s="399"/>
      <c r="E112" s="399"/>
      <c r="F112" s="399"/>
      <c r="G112" s="399"/>
      <c r="H112" s="399"/>
      <c r="I112" s="399"/>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row>
    <row r="113" spans="1:65" x14ac:dyDescent="0.2">
      <c r="A113" s="2"/>
      <c r="B113" s="399"/>
      <c r="C113" s="399"/>
      <c r="D113" s="399"/>
      <c r="E113" s="399"/>
      <c r="F113" s="399"/>
      <c r="G113" s="399"/>
      <c r="H113" s="399"/>
      <c r="I113" s="399"/>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row>
    <row r="114" spans="1:65" x14ac:dyDescent="0.2">
      <c r="A114" s="2"/>
      <c r="B114" s="399"/>
      <c r="C114" s="399"/>
      <c r="D114" s="399"/>
      <c r="E114" s="399"/>
      <c r="F114" s="399"/>
      <c r="G114" s="399"/>
      <c r="H114" s="399"/>
      <c r="I114" s="399"/>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row>
    <row r="115" spans="1:65" x14ac:dyDescent="0.2">
      <c r="A115" s="2"/>
      <c r="B115" s="399"/>
      <c r="C115" s="399"/>
      <c r="D115" s="399"/>
      <c r="E115" s="399"/>
      <c r="F115" s="399"/>
      <c r="G115" s="399"/>
      <c r="H115" s="399"/>
      <c r="I115" s="399"/>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row>
    <row r="116" spans="1:65" x14ac:dyDescent="0.2">
      <c r="A116" s="2"/>
      <c r="B116" s="399"/>
      <c r="C116" s="399"/>
      <c r="D116" s="399"/>
      <c r="E116" s="399"/>
      <c r="F116" s="399"/>
      <c r="G116" s="399"/>
      <c r="H116" s="399"/>
      <c r="I116" s="399"/>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x14ac:dyDescent="0.2">
      <c r="A117" s="2"/>
      <c r="B117" s="399"/>
      <c r="C117" s="399"/>
      <c r="D117" s="399"/>
      <c r="E117" s="399"/>
      <c r="F117" s="399"/>
      <c r="G117" s="399"/>
      <c r="H117" s="399"/>
      <c r="I117" s="399"/>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row>
    <row r="118" spans="1:65" x14ac:dyDescent="0.2">
      <c r="A118" s="2"/>
      <c r="B118" s="399"/>
      <c r="C118" s="399"/>
      <c r="D118" s="399"/>
      <c r="E118" s="399"/>
      <c r="F118" s="399"/>
      <c r="G118" s="399"/>
      <c r="H118" s="399"/>
      <c r="I118" s="399"/>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row>
    <row r="119" spans="1:65" x14ac:dyDescent="0.2">
      <c r="A119" s="2"/>
      <c r="B119" s="399"/>
      <c r="C119" s="399"/>
      <c r="D119" s="399"/>
      <c r="E119" s="399"/>
      <c r="F119" s="399"/>
      <c r="G119" s="399"/>
      <c r="H119" s="399"/>
      <c r="I119" s="399"/>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row>
    <row r="120" spans="1:65" x14ac:dyDescent="0.2">
      <c r="A120" s="2"/>
      <c r="B120" s="399"/>
      <c r="C120" s="399"/>
      <c r="D120" s="399"/>
      <c r="E120" s="399"/>
      <c r="F120" s="399"/>
      <c r="G120" s="399"/>
      <c r="H120" s="399"/>
      <c r="I120" s="399"/>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row>
    <row r="121" spans="1:65" x14ac:dyDescent="0.2">
      <c r="A121" s="2"/>
      <c r="B121" s="399"/>
      <c r="C121" s="399"/>
      <c r="D121" s="399"/>
      <c r="E121" s="399"/>
      <c r="F121" s="399"/>
      <c r="G121" s="399"/>
      <c r="H121" s="399"/>
      <c r="I121" s="399"/>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row>
    <row r="122" spans="1:65" x14ac:dyDescent="0.2">
      <c r="A122" s="2"/>
      <c r="B122" s="399"/>
      <c r="C122" s="399"/>
      <c r="D122" s="399"/>
      <c r="E122" s="399"/>
      <c r="F122" s="399"/>
      <c r="G122" s="399"/>
      <c r="H122" s="399"/>
      <c r="I122" s="399"/>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row>
    <row r="123" spans="1:65" x14ac:dyDescent="0.2">
      <c r="A123" s="2"/>
      <c r="B123" s="399"/>
      <c r="C123" s="399"/>
      <c r="D123" s="399"/>
      <c r="E123" s="399"/>
      <c r="F123" s="399"/>
      <c r="G123" s="399"/>
      <c r="H123" s="399"/>
      <c r="I123" s="399"/>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row>
    <row r="124" spans="1:65" x14ac:dyDescent="0.2">
      <c r="A124" s="2"/>
      <c r="B124" s="399"/>
      <c r="C124" s="399"/>
      <c r="D124" s="399"/>
      <c r="E124" s="399"/>
      <c r="F124" s="399"/>
      <c r="G124" s="399"/>
      <c r="H124" s="399"/>
      <c r="I124" s="399"/>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row>
    <row r="125" spans="1:65" x14ac:dyDescent="0.2">
      <c r="A125" s="2"/>
      <c r="B125" s="399"/>
      <c r="C125" s="399"/>
      <c r="D125" s="399"/>
      <c r="E125" s="399"/>
      <c r="F125" s="399"/>
      <c r="G125" s="399"/>
      <c r="H125" s="399"/>
      <c r="I125" s="399"/>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x14ac:dyDescent="0.2">
      <c r="A126" s="2"/>
      <c r="B126" s="399"/>
      <c r="C126" s="399"/>
      <c r="D126" s="399"/>
      <c r="E126" s="399"/>
      <c r="F126" s="399"/>
      <c r="G126" s="399"/>
      <c r="H126" s="399"/>
      <c r="I126" s="399"/>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row>
    <row r="127" spans="1:65" ht="16" customHeight="1" x14ac:dyDescent="0.25">
      <c r="A127" s="4"/>
      <c r="B127" s="330"/>
      <c r="C127" s="330"/>
      <c r="D127" s="330"/>
      <c r="E127" s="330"/>
      <c r="F127" s="330"/>
      <c r="G127" s="330"/>
      <c r="H127" s="330"/>
      <c r="I127" s="330"/>
      <c r="J127" s="330"/>
      <c r="K127" s="330"/>
      <c r="L127" s="2"/>
      <c r="M127" s="2"/>
      <c r="N127" s="2"/>
      <c r="O127" s="330"/>
      <c r="P127" s="330"/>
      <c r="Q127" s="330"/>
      <c r="R127" s="330"/>
      <c r="S127" s="330"/>
      <c r="T127" s="330"/>
      <c r="U127" s="330"/>
      <c r="V127" s="330"/>
      <c r="W127" s="330"/>
      <c r="X127" s="330"/>
      <c r="Y127" s="330"/>
      <c r="Z127" s="330"/>
      <c r="AA127" s="330"/>
      <c r="AB127" s="330"/>
      <c r="AC127" s="330"/>
      <c r="AD127" s="330"/>
      <c r="AE127" s="330"/>
      <c r="AF127" s="330"/>
      <c r="AG127" s="330"/>
      <c r="AH127" s="330"/>
      <c r="AI127" s="330"/>
      <c r="AJ127" s="330"/>
      <c r="AK127" s="330"/>
      <c r="AL127" s="330"/>
      <c r="AM127" s="330"/>
      <c r="AN127" s="330"/>
      <c r="AO127" s="330"/>
      <c r="AP127" s="330"/>
      <c r="AQ127" s="330"/>
      <c r="AR127" s="330"/>
      <c r="AS127" s="330"/>
      <c r="AT127" s="330"/>
      <c r="AU127" s="330"/>
      <c r="AV127" s="330"/>
      <c r="AW127" s="330"/>
    </row>
    <row r="128" spans="1:65" ht="16" customHeight="1" x14ac:dyDescent="0.25">
      <c r="A128" s="4"/>
      <c r="B128" s="400" t="s">
        <v>490</v>
      </c>
      <c r="C128" s="400"/>
      <c r="D128" s="400"/>
      <c r="E128" s="401"/>
      <c r="F128" s="400" t="s">
        <v>489</v>
      </c>
      <c r="G128" s="400"/>
      <c r="H128" s="400"/>
      <c r="I128" s="400"/>
      <c r="J128" s="330"/>
      <c r="K128" s="330"/>
      <c r="L128" s="2"/>
      <c r="M128" s="2"/>
      <c r="N128" s="2"/>
      <c r="O128" s="330"/>
      <c r="P128" s="330"/>
      <c r="Q128" s="330"/>
      <c r="R128" s="330"/>
      <c r="S128" s="330"/>
      <c r="T128" s="330"/>
      <c r="U128" s="330"/>
      <c r="V128" s="330"/>
      <c r="W128" s="330"/>
      <c r="X128" s="330"/>
      <c r="Y128" s="330"/>
      <c r="Z128" s="330"/>
      <c r="AA128" s="330"/>
      <c r="AB128" s="330"/>
      <c r="AC128" s="330"/>
      <c r="AD128" s="330"/>
      <c r="AE128" s="330"/>
      <c r="AF128" s="330"/>
      <c r="AG128" s="330"/>
      <c r="AH128" s="330"/>
      <c r="AI128" s="330"/>
      <c r="AJ128" s="330"/>
      <c r="AK128" s="330"/>
      <c r="AL128" s="330"/>
      <c r="AM128" s="330"/>
      <c r="AN128" s="330"/>
      <c r="AO128" s="330"/>
      <c r="AP128" s="330"/>
      <c r="AQ128" s="330"/>
      <c r="AR128" s="330"/>
      <c r="AS128" s="330"/>
      <c r="AT128" s="330"/>
      <c r="AU128" s="330"/>
      <c r="AV128" s="330"/>
      <c r="AW128" s="330"/>
    </row>
    <row r="129" spans="1:65" ht="16" customHeight="1" x14ac:dyDescent="0.25">
      <c r="A129" s="4"/>
      <c r="B129" s="397" t="s">
        <v>491</v>
      </c>
      <c r="C129" s="398"/>
      <c r="D129" s="398"/>
      <c r="E129" s="404"/>
      <c r="F129" s="402" t="s">
        <v>492</v>
      </c>
      <c r="G129" s="403"/>
      <c r="H129" s="403"/>
      <c r="I129" s="403"/>
      <c r="J129" s="330"/>
      <c r="K129" s="330"/>
      <c r="L129" s="2"/>
      <c r="M129" s="2"/>
      <c r="N129" s="2"/>
      <c r="O129" s="330"/>
      <c r="P129" s="330"/>
      <c r="Q129" s="330"/>
      <c r="R129" s="330"/>
      <c r="S129" s="330"/>
      <c r="T129" s="330"/>
      <c r="U129" s="330"/>
      <c r="V129" s="330"/>
      <c r="W129" s="330"/>
      <c r="X129" s="330"/>
      <c r="Y129" s="330"/>
      <c r="Z129" s="330"/>
      <c r="AA129" s="330"/>
      <c r="AB129" s="330"/>
      <c r="AC129" s="330"/>
      <c r="AD129" s="330"/>
      <c r="AE129" s="330"/>
      <c r="AF129" s="330"/>
      <c r="AG129" s="330"/>
      <c r="AH129" s="330"/>
      <c r="AI129" s="330"/>
      <c r="AJ129" s="330"/>
      <c r="AK129" s="330"/>
      <c r="AL129" s="330"/>
      <c r="AM129" s="330"/>
      <c r="AN129" s="330"/>
      <c r="AO129" s="330"/>
      <c r="AP129" s="330"/>
      <c r="AQ129" s="330"/>
      <c r="AR129" s="330"/>
      <c r="AS129" s="330"/>
      <c r="AT129" s="330"/>
      <c r="AU129" s="330"/>
      <c r="AV129" s="330"/>
      <c r="AW129" s="330"/>
    </row>
    <row r="130" spans="1:65" ht="16" customHeight="1" x14ac:dyDescent="0.25">
      <c r="A130" s="4"/>
      <c r="B130" s="398"/>
      <c r="C130" s="398"/>
      <c r="D130" s="398"/>
      <c r="E130" s="404"/>
      <c r="F130" s="403"/>
      <c r="G130" s="403"/>
      <c r="H130" s="403"/>
      <c r="I130" s="403"/>
      <c r="J130" s="330"/>
      <c r="K130" s="330"/>
      <c r="L130" s="2"/>
      <c r="M130" s="2"/>
      <c r="N130" s="2"/>
      <c r="O130" s="330"/>
      <c r="P130" s="330"/>
      <c r="Q130" s="330"/>
      <c r="R130" s="330"/>
      <c r="S130" s="330"/>
      <c r="T130" s="330"/>
      <c r="U130" s="330"/>
      <c r="V130" s="330"/>
      <c r="W130" s="330"/>
      <c r="X130" s="330"/>
      <c r="Y130" s="33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row>
    <row r="131" spans="1:65" ht="16" customHeight="1" x14ac:dyDescent="0.25">
      <c r="A131" s="4"/>
      <c r="B131" s="350"/>
      <c r="C131" s="330"/>
      <c r="D131" s="330"/>
      <c r="E131" s="352"/>
      <c r="F131" s="330"/>
      <c r="G131" s="330"/>
      <c r="H131" s="330"/>
      <c r="I131" s="330"/>
      <c r="J131" s="330"/>
      <c r="K131" s="330"/>
      <c r="L131" s="2"/>
      <c r="M131" s="2"/>
      <c r="N131" s="2"/>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0"/>
      <c r="AJ131" s="330"/>
      <c r="AK131" s="330"/>
      <c r="AL131" s="330"/>
      <c r="AM131" s="330"/>
      <c r="AN131" s="330"/>
      <c r="AO131" s="330"/>
      <c r="AP131" s="330"/>
      <c r="AQ131" s="330"/>
      <c r="AR131" s="330"/>
      <c r="AS131" s="330"/>
      <c r="AT131" s="330"/>
      <c r="AU131" s="330"/>
      <c r="AV131" s="330"/>
      <c r="AW131" s="330"/>
    </row>
    <row r="132" spans="1:65" ht="16" customHeight="1" x14ac:dyDescent="0.25">
      <c r="A132" s="4"/>
      <c r="B132" s="330"/>
      <c r="C132" s="330"/>
      <c r="D132" s="330"/>
      <c r="E132" s="352"/>
      <c r="F132" s="330"/>
      <c r="G132" s="330"/>
      <c r="H132" s="330"/>
      <c r="I132" s="330"/>
      <c r="J132" s="330"/>
      <c r="K132" s="330"/>
      <c r="L132" s="2"/>
      <c r="M132" s="2"/>
      <c r="N132" s="2"/>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row>
    <row r="133" spans="1:65" ht="16" customHeight="1" x14ac:dyDescent="0.25">
      <c r="A133" s="4"/>
      <c r="B133" s="330"/>
      <c r="C133" s="330"/>
      <c r="D133" s="330"/>
      <c r="E133" s="352"/>
      <c r="F133" s="330"/>
      <c r="G133" s="330"/>
      <c r="H133" s="330"/>
      <c r="I133" s="330"/>
      <c r="J133" s="330"/>
      <c r="K133" s="330"/>
      <c r="L133" s="2"/>
      <c r="M133" s="2"/>
      <c r="N133" s="2"/>
      <c r="O133" s="330"/>
      <c r="P133" s="330"/>
      <c r="Q133" s="330"/>
      <c r="R133" s="330"/>
      <c r="S133" s="330"/>
      <c r="T133" s="330"/>
      <c r="U133" s="330"/>
      <c r="V133" s="330"/>
      <c r="W133" s="330"/>
      <c r="X133" s="330"/>
      <c r="Y133" s="330"/>
      <c r="Z133" s="330"/>
      <c r="AA133" s="330"/>
      <c r="AB133" s="330"/>
      <c r="AC133" s="330"/>
      <c r="AD133" s="330"/>
      <c r="AE133" s="330"/>
      <c r="AF133" s="330"/>
      <c r="AG133" s="330"/>
      <c r="AH133" s="330"/>
      <c r="AI133" s="330"/>
      <c r="AJ133" s="330"/>
      <c r="AK133" s="330"/>
      <c r="AL133" s="330"/>
      <c r="AM133" s="330"/>
      <c r="AN133" s="330"/>
      <c r="AO133" s="330"/>
      <c r="AP133" s="330"/>
      <c r="AQ133" s="330"/>
      <c r="AR133" s="330"/>
      <c r="AS133" s="330"/>
      <c r="AT133" s="330"/>
      <c r="AU133" s="330"/>
      <c r="AV133" s="330"/>
      <c r="AW133" s="330"/>
    </row>
    <row r="134" spans="1:65" ht="16" customHeight="1" x14ac:dyDescent="0.25">
      <c r="A134" s="4"/>
      <c r="B134" s="330"/>
      <c r="C134" s="330"/>
      <c r="D134" s="330"/>
      <c r="E134" s="352"/>
      <c r="F134" s="330"/>
      <c r="G134" s="330"/>
      <c r="H134" s="330"/>
      <c r="I134" s="330"/>
      <c r="J134" s="330"/>
      <c r="K134" s="330"/>
      <c r="L134" s="2"/>
      <c r="M134" s="2"/>
      <c r="N134" s="2"/>
      <c r="O134" s="330"/>
      <c r="P134" s="330"/>
      <c r="Q134" s="330"/>
      <c r="R134" s="330"/>
      <c r="S134" s="330"/>
      <c r="T134" s="330"/>
      <c r="U134" s="330"/>
      <c r="V134" s="330"/>
      <c r="W134" s="330"/>
      <c r="X134" s="330"/>
      <c r="Y134" s="330"/>
      <c r="Z134" s="330"/>
      <c r="AA134" s="330"/>
      <c r="AB134" s="330"/>
      <c r="AC134" s="330"/>
      <c r="AD134" s="330"/>
      <c r="AE134" s="330"/>
      <c r="AF134" s="330"/>
      <c r="AG134" s="330"/>
      <c r="AH134" s="330"/>
      <c r="AI134" s="330"/>
      <c r="AJ134" s="330"/>
      <c r="AK134" s="330"/>
      <c r="AL134" s="330"/>
      <c r="AM134" s="330"/>
      <c r="AN134" s="330"/>
      <c r="AO134" s="330"/>
      <c r="AP134" s="330"/>
      <c r="AQ134" s="330"/>
      <c r="AR134" s="330"/>
      <c r="AS134" s="330"/>
      <c r="AT134" s="330"/>
      <c r="AU134" s="330"/>
      <c r="AV134" s="330"/>
      <c r="AW134" s="330"/>
    </row>
    <row r="135" spans="1:65" ht="16" customHeight="1" x14ac:dyDescent="0.25">
      <c r="A135" s="4"/>
      <c r="B135" s="330"/>
      <c r="C135" s="330"/>
      <c r="D135" s="330"/>
      <c r="E135" s="352"/>
      <c r="F135" s="330"/>
      <c r="G135" s="330"/>
      <c r="H135" s="330"/>
      <c r="I135" s="330"/>
      <c r="J135" s="330"/>
      <c r="K135" s="330"/>
      <c r="L135" s="2"/>
      <c r="M135" s="2"/>
      <c r="N135" s="2"/>
      <c r="O135" s="330"/>
      <c r="P135" s="330"/>
      <c r="Q135" s="330"/>
      <c r="R135" s="330"/>
      <c r="S135" s="330"/>
      <c r="T135" s="330"/>
      <c r="U135" s="330"/>
      <c r="V135" s="330"/>
      <c r="W135" s="330"/>
      <c r="X135" s="330"/>
      <c r="Y135" s="330"/>
      <c r="Z135" s="330"/>
      <c r="AA135" s="330"/>
      <c r="AB135" s="330"/>
      <c r="AC135" s="330"/>
      <c r="AD135" s="330"/>
      <c r="AE135" s="330"/>
      <c r="AF135" s="330"/>
      <c r="AG135" s="330"/>
      <c r="AH135" s="330"/>
      <c r="AI135" s="330"/>
      <c r="AJ135" s="330"/>
      <c r="AK135" s="330"/>
      <c r="AL135" s="330"/>
      <c r="AM135" s="330"/>
      <c r="AN135" s="330"/>
      <c r="AO135" s="330"/>
      <c r="AP135" s="330"/>
      <c r="AQ135" s="330"/>
      <c r="AR135" s="330"/>
      <c r="AS135" s="330"/>
      <c r="AT135" s="330"/>
      <c r="AU135" s="330"/>
      <c r="AV135" s="330"/>
      <c r="AW135" s="330"/>
    </row>
    <row r="136" spans="1:65" ht="16" customHeight="1" x14ac:dyDescent="0.25">
      <c r="A136" s="4"/>
      <c r="B136" s="330"/>
      <c r="C136" s="330"/>
      <c r="D136" s="330"/>
      <c r="E136" s="352"/>
      <c r="F136" s="330"/>
      <c r="G136" s="330"/>
      <c r="H136" s="330"/>
      <c r="I136" s="330"/>
      <c r="J136" s="330"/>
      <c r="K136" s="330"/>
      <c r="L136" s="2"/>
      <c r="M136" s="2"/>
      <c r="N136" s="2"/>
      <c r="O136" s="330"/>
      <c r="P136" s="330"/>
      <c r="Q136" s="330"/>
      <c r="R136" s="330"/>
      <c r="S136" s="330"/>
      <c r="T136" s="330"/>
      <c r="U136" s="330"/>
      <c r="V136" s="330"/>
      <c r="W136" s="330"/>
      <c r="X136" s="330"/>
      <c r="Y136" s="330"/>
      <c r="Z136" s="330"/>
      <c r="AA136" s="330"/>
      <c r="AB136" s="330"/>
      <c r="AC136" s="330"/>
      <c r="AD136" s="330"/>
      <c r="AE136" s="330"/>
      <c r="AF136" s="330"/>
      <c r="AG136" s="330"/>
      <c r="AH136" s="330"/>
      <c r="AI136" s="330"/>
      <c r="AJ136" s="330"/>
      <c r="AK136" s="330"/>
      <c r="AL136" s="330"/>
      <c r="AM136" s="330"/>
      <c r="AN136" s="330"/>
      <c r="AO136" s="330"/>
      <c r="AP136" s="330"/>
      <c r="AQ136" s="330"/>
      <c r="AR136" s="330"/>
      <c r="AS136" s="330"/>
      <c r="AT136" s="330"/>
      <c r="AU136" s="330"/>
      <c r="AV136" s="330"/>
      <c r="AW136" s="330"/>
    </row>
    <row r="137" spans="1:65" ht="16" customHeight="1" x14ac:dyDescent="0.25">
      <c r="A137" s="4"/>
      <c r="B137" s="330"/>
      <c r="C137" s="330"/>
      <c r="D137" s="330"/>
      <c r="E137" s="352"/>
      <c r="F137" s="330"/>
      <c r="G137" s="330"/>
      <c r="H137" s="330"/>
      <c r="I137" s="330"/>
      <c r="J137" s="330"/>
      <c r="K137" s="330"/>
      <c r="L137" s="2"/>
      <c r="M137" s="2"/>
      <c r="N137" s="2"/>
      <c r="O137" s="330"/>
      <c r="P137" s="330"/>
      <c r="Q137" s="330"/>
      <c r="R137" s="330"/>
      <c r="S137" s="330"/>
      <c r="T137" s="330"/>
      <c r="U137" s="330"/>
      <c r="V137" s="330"/>
      <c r="W137" s="330"/>
      <c r="X137" s="330"/>
      <c r="Y137" s="330"/>
      <c r="Z137" s="330"/>
      <c r="AA137" s="330"/>
      <c r="AB137" s="330"/>
      <c r="AC137" s="330"/>
      <c r="AD137" s="330"/>
      <c r="AE137" s="330"/>
      <c r="AF137" s="330"/>
      <c r="AG137" s="330"/>
      <c r="AH137" s="330"/>
      <c r="AI137" s="330"/>
      <c r="AJ137" s="330"/>
      <c r="AK137" s="330"/>
      <c r="AL137" s="330"/>
      <c r="AM137" s="330"/>
      <c r="AN137" s="330"/>
      <c r="AO137" s="330"/>
      <c r="AP137" s="330"/>
      <c r="AQ137" s="330"/>
      <c r="AR137" s="330"/>
      <c r="AS137" s="330"/>
      <c r="AT137" s="330"/>
      <c r="AU137" s="330"/>
      <c r="AV137" s="330"/>
      <c r="AW137" s="330"/>
    </row>
    <row r="138" spans="1:65" ht="16" customHeight="1" x14ac:dyDescent="0.25">
      <c r="A138" s="4"/>
      <c r="B138" s="330"/>
      <c r="C138" s="330"/>
      <c r="D138" s="330"/>
      <c r="E138" s="330"/>
      <c r="F138" s="330"/>
      <c r="G138" s="330"/>
      <c r="H138" s="330"/>
      <c r="I138" s="330"/>
      <c r="J138" s="330"/>
      <c r="K138" s="330"/>
      <c r="L138" s="2"/>
      <c r="M138" s="2"/>
      <c r="N138" s="2"/>
      <c r="O138" s="330"/>
      <c r="P138" s="330"/>
      <c r="Q138" s="330"/>
      <c r="R138" s="330"/>
      <c r="S138" s="330"/>
      <c r="T138" s="330"/>
      <c r="U138" s="330"/>
      <c r="V138" s="330"/>
      <c r="W138" s="330"/>
      <c r="X138" s="330"/>
      <c r="Y138" s="330"/>
      <c r="Z138" s="330"/>
      <c r="AA138" s="330"/>
      <c r="AB138" s="330"/>
      <c r="AC138" s="330"/>
      <c r="AD138" s="330"/>
      <c r="AE138" s="330"/>
      <c r="AF138" s="330"/>
      <c r="AG138" s="330"/>
      <c r="AH138" s="330"/>
      <c r="AI138" s="330"/>
      <c r="AJ138" s="330"/>
      <c r="AK138" s="330"/>
      <c r="AL138" s="330"/>
      <c r="AM138" s="330"/>
      <c r="AN138" s="330"/>
      <c r="AO138" s="330"/>
      <c r="AP138" s="330"/>
      <c r="AQ138" s="330"/>
      <c r="AR138" s="330"/>
      <c r="AS138" s="330"/>
      <c r="AT138" s="330"/>
      <c r="AU138" s="330"/>
      <c r="AV138" s="330"/>
      <c r="AW138" s="330"/>
    </row>
    <row r="139" spans="1:65" ht="19" x14ac:dyDescent="0.25">
      <c r="A139" s="330"/>
      <c r="B139" s="6" t="s">
        <v>493</v>
      </c>
      <c r="C139" s="330"/>
      <c r="D139" s="330"/>
      <c r="E139" s="330"/>
      <c r="F139" s="330"/>
      <c r="G139" s="330"/>
      <c r="H139" s="330"/>
      <c r="I139" s="330"/>
      <c r="J139" s="330"/>
      <c r="K139" s="330"/>
      <c r="L139" s="2"/>
      <c r="M139" s="2"/>
      <c r="N139" s="2"/>
      <c r="O139" s="330"/>
      <c r="P139" s="330"/>
      <c r="Q139" s="330"/>
      <c r="R139" s="330"/>
      <c r="S139" s="330"/>
      <c r="T139" s="330"/>
      <c r="U139" s="330"/>
      <c r="V139" s="330"/>
      <c r="W139" s="330"/>
      <c r="X139" s="330"/>
      <c r="Y139" s="330"/>
      <c r="Z139" s="330"/>
      <c r="AA139" s="330"/>
      <c r="AB139" s="330"/>
      <c r="AC139" s="330"/>
      <c r="AD139" s="330"/>
      <c r="AE139" s="330"/>
      <c r="AF139" s="330"/>
      <c r="AG139" s="330"/>
      <c r="AH139" s="330"/>
      <c r="AI139" s="330"/>
      <c r="AJ139" s="330"/>
      <c r="AK139" s="330"/>
      <c r="AL139" s="330"/>
      <c r="AM139" s="330"/>
      <c r="AN139" s="330"/>
      <c r="AO139" s="330"/>
      <c r="AP139" s="330"/>
      <c r="AQ139" s="330"/>
      <c r="AR139" s="330"/>
      <c r="AS139" s="330"/>
      <c r="AT139" s="330"/>
      <c r="AU139" s="330"/>
      <c r="AV139" s="330"/>
      <c r="AW139" s="330"/>
    </row>
    <row r="140" spans="1:65" ht="16" customHeight="1" x14ac:dyDescent="0.2">
      <c r="A140" s="2"/>
      <c r="B140" s="397" t="s">
        <v>496</v>
      </c>
      <c r="C140" s="399"/>
      <c r="D140" s="399"/>
      <c r="E140" s="399"/>
      <c r="F140" s="399"/>
      <c r="G140" s="399"/>
      <c r="H140" s="399"/>
      <c r="I140" s="399"/>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row>
    <row r="141" spans="1:65" x14ac:dyDescent="0.2">
      <c r="A141" s="2"/>
      <c r="B141" s="399"/>
      <c r="C141" s="399"/>
      <c r="D141" s="399"/>
      <c r="E141" s="399"/>
      <c r="F141" s="399"/>
      <c r="G141" s="399"/>
      <c r="H141" s="399"/>
      <c r="I141" s="399"/>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row>
    <row r="142" spans="1:65" x14ac:dyDescent="0.2">
      <c r="A142" s="2"/>
      <c r="B142" s="399"/>
      <c r="C142" s="399"/>
      <c r="D142" s="399"/>
      <c r="E142" s="399"/>
      <c r="F142" s="399"/>
      <c r="G142" s="399"/>
      <c r="H142" s="399"/>
      <c r="I142" s="399"/>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row>
    <row r="143" spans="1:65" x14ac:dyDescent="0.2">
      <c r="A143" s="2"/>
      <c r="B143" s="399"/>
      <c r="C143" s="399"/>
      <c r="D143" s="399"/>
      <c r="E143" s="399"/>
      <c r="F143" s="399"/>
      <c r="G143" s="399"/>
      <c r="H143" s="399"/>
      <c r="I143" s="399"/>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row>
    <row r="144" spans="1:65" x14ac:dyDescent="0.2">
      <c r="A144" s="2"/>
      <c r="B144" s="399"/>
      <c r="C144" s="399"/>
      <c r="D144" s="399"/>
      <c r="E144" s="399"/>
      <c r="F144" s="399"/>
      <c r="G144" s="399"/>
      <c r="H144" s="399"/>
      <c r="I144" s="399"/>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row>
    <row r="145" spans="1:65" x14ac:dyDescent="0.2">
      <c r="A145" s="2"/>
      <c r="B145" s="399"/>
      <c r="C145" s="399"/>
      <c r="D145" s="399"/>
      <c r="E145" s="399"/>
      <c r="F145" s="399"/>
      <c r="G145" s="399"/>
      <c r="H145" s="399"/>
      <c r="I145" s="399"/>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row>
    <row r="146" spans="1:65" x14ac:dyDescent="0.2">
      <c r="A146" s="2"/>
      <c r="B146" s="353" t="s">
        <v>513</v>
      </c>
      <c r="C146" s="331"/>
      <c r="D146" s="331"/>
      <c r="E146" s="331"/>
      <c r="F146" s="331"/>
      <c r="G146" s="331"/>
      <c r="H146" s="331"/>
      <c r="I146" s="331"/>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ht="16" customHeight="1" x14ac:dyDescent="0.25">
      <c r="A147" s="4"/>
      <c r="B147" s="330"/>
      <c r="C147" s="330"/>
      <c r="D147" s="330"/>
      <c r="E147" s="330"/>
      <c r="F147" s="330"/>
      <c r="G147" s="330"/>
      <c r="H147" s="330"/>
      <c r="I147" s="330"/>
      <c r="J147" s="330"/>
      <c r="K147" s="330"/>
      <c r="L147" s="2"/>
      <c r="M147" s="2"/>
      <c r="N147" s="2"/>
      <c r="O147" s="330"/>
      <c r="P147" s="330"/>
      <c r="Q147" s="330"/>
      <c r="R147" s="330"/>
      <c r="S147" s="330"/>
      <c r="T147" s="330"/>
      <c r="U147" s="330"/>
      <c r="V147" s="330"/>
      <c r="W147" s="330"/>
      <c r="X147" s="330"/>
      <c r="Y147" s="330"/>
      <c r="Z147" s="330"/>
      <c r="AA147" s="330"/>
      <c r="AB147" s="330"/>
      <c r="AC147" s="330"/>
      <c r="AD147" s="330"/>
      <c r="AE147" s="330"/>
      <c r="AF147" s="330"/>
      <c r="AG147" s="330"/>
      <c r="AH147" s="330"/>
      <c r="AI147" s="330"/>
      <c r="AJ147" s="330"/>
      <c r="AK147" s="330"/>
      <c r="AL147" s="330"/>
      <c r="AM147" s="330"/>
      <c r="AN147" s="330"/>
      <c r="AO147" s="330"/>
      <c r="AP147" s="330"/>
      <c r="AQ147" s="330"/>
      <c r="AR147" s="330"/>
      <c r="AS147" s="330"/>
      <c r="AT147" s="330"/>
      <c r="AU147" s="330"/>
      <c r="AV147" s="330"/>
      <c r="AW147" s="330"/>
    </row>
    <row r="148" spans="1:65" ht="16" customHeight="1" x14ac:dyDescent="0.25">
      <c r="A148" s="4"/>
      <c r="B148" s="400" t="s">
        <v>497</v>
      </c>
      <c r="C148" s="400"/>
      <c r="D148" s="400"/>
      <c r="E148" s="401"/>
      <c r="F148" s="400" t="s">
        <v>520</v>
      </c>
      <c r="G148" s="400"/>
      <c r="H148" s="400"/>
      <c r="I148" s="400"/>
      <c r="J148" s="330"/>
      <c r="K148" s="330"/>
      <c r="L148" s="2"/>
      <c r="M148" s="2"/>
      <c r="N148" s="2"/>
      <c r="O148" s="330"/>
      <c r="P148" s="330"/>
      <c r="Q148" s="330"/>
      <c r="R148" s="330"/>
      <c r="S148" s="330"/>
      <c r="T148" s="330"/>
      <c r="U148" s="330"/>
      <c r="V148" s="330"/>
      <c r="W148" s="330"/>
      <c r="X148" s="330"/>
      <c r="Y148" s="330"/>
      <c r="Z148" s="330"/>
      <c r="AA148" s="330"/>
      <c r="AB148" s="330"/>
      <c r="AC148" s="330"/>
      <c r="AD148" s="330"/>
      <c r="AE148" s="330"/>
      <c r="AF148" s="330"/>
      <c r="AG148" s="330"/>
      <c r="AH148" s="330"/>
      <c r="AI148" s="330"/>
      <c r="AJ148" s="330"/>
      <c r="AK148" s="330"/>
      <c r="AL148" s="330"/>
      <c r="AM148" s="330"/>
      <c r="AN148" s="330"/>
      <c r="AO148" s="330"/>
      <c r="AP148" s="330"/>
      <c r="AQ148" s="330"/>
      <c r="AR148" s="330"/>
      <c r="AS148" s="330"/>
      <c r="AT148" s="330"/>
      <c r="AU148" s="330"/>
      <c r="AV148" s="330"/>
      <c r="AW148" s="330"/>
    </row>
    <row r="149" spans="1:65" ht="16" customHeight="1" x14ac:dyDescent="0.25">
      <c r="A149" s="4"/>
      <c r="B149" s="397" t="s">
        <v>498</v>
      </c>
      <c r="C149" s="398"/>
      <c r="D149" s="398"/>
      <c r="E149" s="404"/>
      <c r="F149" s="402" t="s">
        <v>499</v>
      </c>
      <c r="G149" s="403"/>
      <c r="H149" s="403"/>
      <c r="I149" s="403"/>
      <c r="J149" s="330"/>
      <c r="K149" s="330"/>
      <c r="L149" s="2"/>
      <c r="M149" s="2"/>
      <c r="N149" s="2"/>
      <c r="O149" s="330"/>
      <c r="P149" s="330"/>
      <c r="Q149" s="330"/>
      <c r="R149" s="330"/>
      <c r="S149" s="330"/>
      <c r="T149" s="330"/>
      <c r="U149" s="330"/>
      <c r="V149" s="330"/>
      <c r="W149" s="330"/>
      <c r="X149" s="330"/>
      <c r="Y149" s="330"/>
      <c r="Z149" s="330"/>
      <c r="AA149" s="330"/>
      <c r="AB149" s="330"/>
      <c r="AC149" s="330"/>
      <c r="AD149" s="330"/>
      <c r="AE149" s="330"/>
      <c r="AF149" s="330"/>
      <c r="AG149" s="330"/>
      <c r="AH149" s="330"/>
      <c r="AI149" s="330"/>
      <c r="AJ149" s="330"/>
      <c r="AK149" s="330"/>
      <c r="AL149" s="330"/>
      <c r="AM149" s="330"/>
      <c r="AN149" s="330"/>
      <c r="AO149" s="330"/>
      <c r="AP149" s="330"/>
      <c r="AQ149" s="330"/>
      <c r="AR149" s="330"/>
      <c r="AS149" s="330"/>
      <c r="AT149" s="330"/>
      <c r="AU149" s="330"/>
      <c r="AV149" s="330"/>
      <c r="AW149" s="330"/>
    </row>
    <row r="150" spans="1:65" ht="16" customHeight="1" x14ac:dyDescent="0.25">
      <c r="A150" s="4"/>
      <c r="B150" s="398"/>
      <c r="C150" s="398"/>
      <c r="D150" s="398"/>
      <c r="E150" s="404"/>
      <c r="F150" s="403"/>
      <c r="G150" s="403"/>
      <c r="H150" s="403"/>
      <c r="I150" s="403"/>
      <c r="J150" s="330"/>
      <c r="K150" s="330"/>
      <c r="L150" s="2"/>
      <c r="M150" s="2"/>
      <c r="N150" s="2"/>
      <c r="O150" s="330"/>
      <c r="P150" s="330"/>
      <c r="Q150" s="330"/>
      <c r="R150" s="330"/>
      <c r="S150" s="330"/>
      <c r="T150" s="330"/>
      <c r="U150" s="330"/>
      <c r="V150" s="330"/>
      <c r="W150" s="330"/>
      <c r="X150" s="330"/>
      <c r="Y150" s="330"/>
      <c r="Z150" s="330"/>
      <c r="AA150" s="330"/>
      <c r="AB150" s="330"/>
      <c r="AC150" s="330"/>
      <c r="AD150" s="330"/>
      <c r="AE150" s="330"/>
      <c r="AF150" s="330"/>
      <c r="AG150" s="330"/>
      <c r="AH150" s="330"/>
      <c r="AI150" s="330"/>
      <c r="AJ150" s="330"/>
      <c r="AK150" s="330"/>
      <c r="AL150" s="330"/>
      <c r="AM150" s="330"/>
      <c r="AN150" s="330"/>
      <c r="AO150" s="330"/>
      <c r="AP150" s="330"/>
      <c r="AQ150" s="330"/>
      <c r="AR150" s="330"/>
      <c r="AS150" s="330"/>
      <c r="AT150" s="330"/>
      <c r="AU150" s="330"/>
      <c r="AV150" s="330"/>
      <c r="AW150" s="330"/>
    </row>
    <row r="151" spans="1:65" ht="16" customHeight="1" x14ac:dyDescent="0.25">
      <c r="A151" s="4"/>
      <c r="B151" s="350"/>
      <c r="C151" s="330"/>
      <c r="D151" s="330"/>
      <c r="E151" s="352"/>
      <c r="F151" s="330"/>
      <c r="G151" s="330"/>
      <c r="H151" s="330"/>
      <c r="I151" s="330"/>
      <c r="J151" s="330"/>
      <c r="K151" s="330"/>
      <c r="L151" s="2"/>
      <c r="M151" s="2"/>
      <c r="N151" s="2"/>
      <c r="O151" s="330"/>
      <c r="P151" s="330"/>
      <c r="Q151" s="330"/>
      <c r="R151" s="330"/>
      <c r="S151" s="330"/>
      <c r="T151" s="330"/>
      <c r="U151" s="330"/>
      <c r="V151" s="330"/>
      <c r="W151" s="330"/>
      <c r="X151" s="330"/>
      <c r="Y151" s="330"/>
      <c r="Z151" s="330"/>
      <c r="AA151" s="330"/>
      <c r="AB151" s="330"/>
      <c r="AC151" s="330"/>
      <c r="AD151" s="330"/>
      <c r="AE151" s="330"/>
      <c r="AF151" s="330"/>
      <c r="AG151" s="330"/>
      <c r="AH151" s="330"/>
      <c r="AI151" s="330"/>
      <c r="AJ151" s="330"/>
      <c r="AK151" s="330"/>
      <c r="AL151" s="330"/>
      <c r="AM151" s="330"/>
      <c r="AN151" s="330"/>
      <c r="AO151" s="330"/>
      <c r="AP151" s="330"/>
      <c r="AQ151" s="330"/>
      <c r="AR151" s="330"/>
      <c r="AS151" s="330"/>
      <c r="AT151" s="330"/>
      <c r="AU151" s="330"/>
      <c r="AV151" s="330"/>
      <c r="AW151" s="330"/>
    </row>
    <row r="152" spans="1:65" ht="16" customHeight="1" x14ac:dyDescent="0.25">
      <c r="A152" s="4"/>
      <c r="B152" s="330"/>
      <c r="C152" s="330"/>
      <c r="D152" s="330"/>
      <c r="E152" s="352"/>
      <c r="F152" s="330"/>
      <c r="G152" s="330"/>
      <c r="H152" s="330"/>
      <c r="I152" s="330"/>
      <c r="J152" s="330"/>
      <c r="K152" s="330"/>
      <c r="L152" s="2"/>
      <c r="M152" s="2"/>
      <c r="N152" s="2"/>
      <c r="O152" s="330"/>
      <c r="P152" s="330"/>
      <c r="Q152" s="330"/>
      <c r="R152" s="330"/>
      <c r="S152" s="330"/>
      <c r="T152" s="330"/>
      <c r="U152" s="330"/>
      <c r="V152" s="330"/>
      <c r="W152" s="330"/>
      <c r="X152" s="330"/>
      <c r="Y152" s="330"/>
      <c r="Z152" s="330"/>
      <c r="AA152" s="330"/>
      <c r="AB152" s="330"/>
      <c r="AC152" s="330"/>
      <c r="AD152" s="330"/>
      <c r="AE152" s="330"/>
      <c r="AF152" s="330"/>
      <c r="AG152" s="330"/>
      <c r="AH152" s="330"/>
      <c r="AI152" s="330"/>
      <c r="AJ152" s="330"/>
      <c r="AK152" s="330"/>
      <c r="AL152" s="330"/>
      <c r="AM152" s="330"/>
      <c r="AN152" s="330"/>
      <c r="AO152" s="330"/>
      <c r="AP152" s="330"/>
      <c r="AQ152" s="330"/>
      <c r="AR152" s="330"/>
      <c r="AS152" s="330"/>
      <c r="AT152" s="330"/>
      <c r="AU152" s="330"/>
      <c r="AV152" s="330"/>
      <c r="AW152" s="330"/>
    </row>
    <row r="153" spans="1:65" ht="16" customHeight="1" x14ac:dyDescent="0.25">
      <c r="A153" s="4"/>
      <c r="B153" s="330"/>
      <c r="C153" s="330"/>
      <c r="D153" s="330"/>
      <c r="E153" s="352"/>
      <c r="F153" s="330"/>
      <c r="G153" s="330"/>
      <c r="H153" s="330"/>
      <c r="I153" s="330"/>
      <c r="J153" s="330"/>
      <c r="K153" s="330"/>
      <c r="L153" s="2"/>
      <c r="M153" s="2"/>
      <c r="N153" s="2"/>
      <c r="O153" s="330"/>
      <c r="P153" s="330"/>
      <c r="Q153" s="330"/>
      <c r="R153" s="330"/>
      <c r="S153" s="330"/>
      <c r="T153" s="330"/>
      <c r="U153" s="330"/>
      <c r="V153" s="330"/>
      <c r="W153" s="330"/>
      <c r="X153" s="330"/>
      <c r="Y153" s="330"/>
      <c r="Z153" s="330"/>
      <c r="AA153" s="330"/>
      <c r="AB153" s="330"/>
      <c r="AC153" s="330"/>
      <c r="AD153" s="330"/>
      <c r="AE153" s="330"/>
      <c r="AF153" s="330"/>
      <c r="AG153" s="330"/>
      <c r="AH153" s="330"/>
      <c r="AI153" s="330"/>
      <c r="AJ153" s="330"/>
      <c r="AK153" s="330"/>
      <c r="AL153" s="330"/>
      <c r="AM153" s="330"/>
      <c r="AN153" s="330"/>
      <c r="AO153" s="330"/>
      <c r="AP153" s="330"/>
      <c r="AQ153" s="330"/>
      <c r="AR153" s="330"/>
      <c r="AS153" s="330"/>
      <c r="AT153" s="330"/>
      <c r="AU153" s="330"/>
      <c r="AV153" s="330"/>
      <c r="AW153" s="330"/>
    </row>
    <row r="154" spans="1:65" ht="16" customHeight="1" x14ac:dyDescent="0.25">
      <c r="A154" s="4"/>
      <c r="B154" s="330"/>
      <c r="C154" s="330"/>
      <c r="D154" s="330"/>
      <c r="E154" s="352"/>
      <c r="F154" s="330"/>
      <c r="G154" s="330"/>
      <c r="H154" s="330"/>
      <c r="I154" s="330"/>
      <c r="J154" s="330"/>
      <c r="K154" s="330"/>
      <c r="L154" s="2"/>
      <c r="M154" s="2"/>
      <c r="N154" s="2"/>
      <c r="O154" s="330"/>
      <c r="P154" s="330"/>
      <c r="Q154" s="330"/>
      <c r="R154" s="330"/>
      <c r="S154" s="330"/>
      <c r="T154" s="330"/>
      <c r="U154" s="330"/>
      <c r="V154" s="330"/>
      <c r="W154" s="330"/>
      <c r="X154" s="330"/>
      <c r="Y154" s="330"/>
      <c r="Z154" s="330"/>
      <c r="AA154" s="330"/>
      <c r="AB154" s="330"/>
      <c r="AC154" s="330"/>
      <c r="AD154" s="330"/>
      <c r="AE154" s="330"/>
      <c r="AF154" s="330"/>
      <c r="AG154" s="330"/>
      <c r="AH154" s="330"/>
      <c r="AI154" s="330"/>
      <c r="AJ154" s="330"/>
      <c r="AK154" s="330"/>
      <c r="AL154" s="330"/>
      <c r="AM154" s="330"/>
      <c r="AN154" s="330"/>
      <c r="AO154" s="330"/>
      <c r="AP154" s="330"/>
      <c r="AQ154" s="330"/>
      <c r="AR154" s="330"/>
      <c r="AS154" s="330"/>
      <c r="AT154" s="330"/>
      <c r="AU154" s="330"/>
      <c r="AV154" s="330"/>
      <c r="AW154" s="330"/>
    </row>
    <row r="155" spans="1:65" ht="16" customHeight="1" x14ac:dyDescent="0.25">
      <c r="A155" s="4"/>
      <c r="B155" s="330"/>
      <c r="C155" s="330"/>
      <c r="D155" s="330"/>
      <c r="E155" s="352"/>
      <c r="F155" s="330"/>
      <c r="G155" s="330"/>
      <c r="H155" s="330"/>
      <c r="I155" s="330"/>
      <c r="J155" s="330"/>
      <c r="K155" s="330"/>
      <c r="L155" s="2"/>
      <c r="M155" s="2"/>
      <c r="N155" s="2"/>
      <c r="O155" s="330"/>
      <c r="P155" s="330"/>
      <c r="Q155" s="330"/>
      <c r="R155" s="330"/>
      <c r="S155" s="330"/>
      <c r="T155" s="330"/>
      <c r="U155" s="330"/>
      <c r="V155" s="330"/>
      <c r="W155" s="330"/>
      <c r="X155" s="330"/>
      <c r="Y155" s="330"/>
      <c r="Z155" s="330"/>
      <c r="AA155" s="330"/>
      <c r="AB155" s="330"/>
      <c r="AC155" s="330"/>
      <c r="AD155" s="330"/>
      <c r="AE155" s="330"/>
      <c r="AF155" s="330"/>
      <c r="AG155" s="330"/>
      <c r="AH155" s="330"/>
      <c r="AI155" s="330"/>
      <c r="AJ155" s="330"/>
      <c r="AK155" s="330"/>
      <c r="AL155" s="330"/>
      <c r="AM155" s="330"/>
      <c r="AN155" s="330"/>
      <c r="AO155" s="330"/>
      <c r="AP155" s="330"/>
      <c r="AQ155" s="330"/>
      <c r="AR155" s="330"/>
      <c r="AS155" s="330"/>
      <c r="AT155" s="330"/>
      <c r="AU155" s="330"/>
      <c r="AV155" s="330"/>
      <c r="AW155" s="330"/>
    </row>
    <row r="156" spans="1:65" ht="16" customHeight="1" x14ac:dyDescent="0.25">
      <c r="A156" s="4"/>
      <c r="B156" s="330"/>
      <c r="C156" s="330"/>
      <c r="D156" s="330"/>
      <c r="E156" s="352"/>
      <c r="F156" s="330"/>
      <c r="G156" s="330"/>
      <c r="H156" s="330"/>
      <c r="I156" s="330"/>
      <c r="J156" s="330"/>
      <c r="K156" s="330"/>
      <c r="L156" s="2"/>
      <c r="M156" s="2"/>
      <c r="N156" s="2"/>
      <c r="O156" s="330"/>
      <c r="P156" s="330"/>
      <c r="Q156" s="330"/>
      <c r="R156" s="330"/>
      <c r="S156" s="330"/>
      <c r="T156" s="330"/>
      <c r="U156" s="330"/>
      <c r="V156" s="330"/>
      <c r="W156" s="330"/>
      <c r="X156" s="330"/>
      <c r="Y156" s="330"/>
      <c r="Z156" s="330"/>
      <c r="AA156" s="330"/>
      <c r="AB156" s="330"/>
      <c r="AC156" s="330"/>
      <c r="AD156" s="330"/>
      <c r="AE156" s="330"/>
      <c r="AF156" s="330"/>
      <c r="AG156" s="330"/>
      <c r="AH156" s="330"/>
      <c r="AI156" s="330"/>
      <c r="AJ156" s="330"/>
      <c r="AK156" s="330"/>
      <c r="AL156" s="330"/>
      <c r="AM156" s="330"/>
      <c r="AN156" s="330"/>
      <c r="AO156" s="330"/>
      <c r="AP156" s="330"/>
      <c r="AQ156" s="330"/>
      <c r="AR156" s="330"/>
      <c r="AS156" s="330"/>
      <c r="AT156" s="330"/>
      <c r="AU156" s="330"/>
      <c r="AV156" s="330"/>
      <c r="AW156" s="330"/>
    </row>
    <row r="157" spans="1:65" ht="16" customHeight="1" x14ac:dyDescent="0.25">
      <c r="A157" s="4"/>
      <c r="B157" s="330"/>
      <c r="C157" s="330"/>
      <c r="D157" s="330"/>
      <c r="E157" s="352"/>
      <c r="F157" s="330"/>
      <c r="G157" s="330"/>
      <c r="H157" s="330"/>
      <c r="I157" s="330"/>
      <c r="J157" s="330"/>
      <c r="K157" s="330"/>
      <c r="L157" s="2"/>
      <c r="M157" s="2"/>
      <c r="N157" s="2"/>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0"/>
      <c r="AP157" s="330"/>
      <c r="AQ157" s="330"/>
      <c r="AR157" s="330"/>
      <c r="AS157" s="330"/>
      <c r="AT157" s="330"/>
      <c r="AU157" s="330"/>
      <c r="AV157" s="330"/>
      <c r="AW157" s="330"/>
    </row>
    <row r="158" spans="1:65" ht="16" customHeight="1" x14ac:dyDescent="0.25">
      <c r="A158" s="4"/>
      <c r="B158" s="331"/>
      <c r="C158" s="356" t="s">
        <v>515</v>
      </c>
      <c r="D158" s="350"/>
      <c r="E158" s="330"/>
      <c r="F158" s="330"/>
      <c r="G158" s="396" t="s">
        <v>494</v>
      </c>
      <c r="H158" s="396"/>
      <c r="I158" s="330"/>
      <c r="J158" s="330"/>
      <c r="K158" s="330"/>
      <c r="L158" s="2"/>
      <c r="M158" s="2"/>
      <c r="N158" s="2"/>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0"/>
      <c r="AN158" s="330"/>
      <c r="AO158" s="330"/>
      <c r="AP158" s="330"/>
      <c r="AQ158" s="330"/>
      <c r="AR158" s="330"/>
      <c r="AS158" s="330"/>
      <c r="AT158" s="330"/>
      <c r="AU158" s="330"/>
      <c r="AV158" s="330"/>
      <c r="AW158" s="330"/>
    </row>
    <row r="159" spans="1:65" x14ac:dyDescent="0.2">
      <c r="A159" s="2"/>
      <c r="B159" s="331"/>
      <c r="C159" s="331"/>
      <c r="D159" s="331"/>
      <c r="E159" s="331"/>
      <c r="F159" s="331"/>
      <c r="G159" s="331"/>
      <c r="H159" s="331"/>
      <c r="I159" s="331"/>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row>
    <row r="160" spans="1:65" x14ac:dyDescent="0.2">
      <c r="A160" s="2"/>
      <c r="B160" s="397" t="s">
        <v>500</v>
      </c>
      <c r="C160" s="398"/>
      <c r="D160" s="398"/>
      <c r="E160" s="398"/>
      <c r="F160" s="398"/>
      <c r="G160" s="398"/>
      <c r="H160" s="398"/>
      <c r="I160" s="398"/>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row>
    <row r="161" spans="1:65" x14ac:dyDescent="0.2">
      <c r="A161" s="2"/>
      <c r="B161" s="398"/>
      <c r="C161" s="398"/>
      <c r="D161" s="398"/>
      <c r="E161" s="398"/>
      <c r="F161" s="398"/>
      <c r="G161" s="398"/>
      <c r="H161" s="398"/>
      <c r="I161" s="398"/>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row>
    <row r="162" spans="1:65" x14ac:dyDescent="0.2">
      <c r="A162" s="2"/>
      <c r="B162" s="353"/>
      <c r="C162" s="353"/>
      <c r="D162" s="353"/>
      <c r="E162" s="353"/>
      <c r="F162" s="353"/>
      <c r="G162" s="353"/>
      <c r="H162" s="353"/>
      <c r="I162" s="353"/>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row>
    <row r="163" spans="1:65" x14ac:dyDescent="0.2">
      <c r="B163" s="353"/>
      <c r="C163" s="353"/>
      <c r="D163" s="353"/>
      <c r="E163" s="353"/>
      <c r="F163" s="353"/>
      <c r="G163" s="353"/>
      <c r="H163" s="353"/>
      <c r="I163" s="353"/>
    </row>
    <row r="164" spans="1:65" x14ac:dyDescent="0.2">
      <c r="B164" s="353"/>
      <c r="C164" s="353"/>
      <c r="D164" s="353"/>
      <c r="E164" s="353"/>
      <c r="F164" s="353"/>
      <c r="G164" s="353"/>
      <c r="H164" s="353"/>
      <c r="I164" s="353"/>
    </row>
    <row r="165" spans="1:65" x14ac:dyDescent="0.2">
      <c r="B165" s="353"/>
      <c r="C165" s="353"/>
      <c r="D165" s="353"/>
      <c r="E165" s="353"/>
      <c r="F165" s="353"/>
      <c r="G165" s="353"/>
      <c r="H165" s="353"/>
      <c r="I165" s="353"/>
    </row>
    <row r="166" spans="1:65" x14ac:dyDescent="0.2">
      <c r="B166" s="353"/>
      <c r="C166" s="353"/>
      <c r="D166" s="353"/>
      <c r="E166" s="353"/>
      <c r="F166" s="353"/>
      <c r="G166" s="353"/>
      <c r="H166" s="353"/>
      <c r="I166" s="353"/>
    </row>
    <row r="167" spans="1:65" x14ac:dyDescent="0.2">
      <c r="B167" s="353"/>
      <c r="C167" s="353"/>
      <c r="D167" s="353"/>
      <c r="E167" s="353"/>
      <c r="F167" s="353"/>
      <c r="G167" s="353"/>
      <c r="H167" s="353"/>
      <c r="I167" s="353"/>
    </row>
    <row r="168" spans="1:65" x14ac:dyDescent="0.2">
      <c r="B168" s="353"/>
      <c r="C168" s="353"/>
      <c r="D168" s="353"/>
      <c r="E168" s="353"/>
      <c r="F168" s="353"/>
      <c r="G168" s="353"/>
      <c r="H168" s="353"/>
      <c r="I168" s="353"/>
    </row>
    <row r="169" spans="1:65" x14ac:dyDescent="0.2">
      <c r="B169" s="353"/>
      <c r="C169" s="353"/>
      <c r="D169" s="353"/>
      <c r="E169" s="353"/>
      <c r="F169" s="353"/>
      <c r="G169" s="353"/>
      <c r="H169" s="353"/>
      <c r="I169" s="353"/>
    </row>
    <row r="170" spans="1:65" x14ac:dyDescent="0.2">
      <c r="B170" s="397" t="s">
        <v>501</v>
      </c>
      <c r="C170" s="398"/>
      <c r="D170" s="398"/>
      <c r="E170" s="398"/>
      <c r="F170" s="398"/>
      <c r="G170" s="398"/>
      <c r="H170" s="398"/>
      <c r="I170" s="398"/>
    </row>
    <row r="171" spans="1:65" x14ac:dyDescent="0.2">
      <c r="B171" s="398"/>
      <c r="C171" s="398"/>
      <c r="D171" s="398"/>
      <c r="E171" s="398"/>
      <c r="F171" s="398"/>
      <c r="G171" s="398"/>
      <c r="H171" s="398"/>
      <c r="I171" s="398"/>
    </row>
    <row r="172" spans="1:65" x14ac:dyDescent="0.2">
      <c r="B172" s="353"/>
      <c r="C172" s="353"/>
      <c r="D172" s="353"/>
      <c r="E172" s="353"/>
      <c r="F172" s="353"/>
      <c r="G172" s="353"/>
      <c r="H172" s="353"/>
      <c r="I172" s="353"/>
    </row>
    <row r="173" spans="1:65" x14ac:dyDescent="0.2">
      <c r="B173" s="353"/>
      <c r="C173" s="353"/>
      <c r="D173" s="353"/>
      <c r="E173" s="353"/>
      <c r="F173" s="353"/>
      <c r="G173" s="353"/>
      <c r="H173" s="353"/>
      <c r="I173" s="353"/>
    </row>
    <row r="174" spans="1:65" x14ac:dyDescent="0.2">
      <c r="B174" s="353"/>
      <c r="C174" s="353"/>
      <c r="D174" s="353"/>
      <c r="E174" s="353"/>
      <c r="F174" s="353"/>
      <c r="G174" s="353"/>
      <c r="H174" s="353"/>
      <c r="I174" s="353"/>
    </row>
    <row r="175" spans="1:65" x14ac:dyDescent="0.2">
      <c r="B175" s="353"/>
      <c r="C175" s="353"/>
      <c r="D175" s="353"/>
      <c r="E175" s="353"/>
      <c r="F175" s="353"/>
      <c r="G175" s="353"/>
      <c r="H175" s="353"/>
      <c r="I175" s="353"/>
    </row>
    <row r="176" spans="1:65" x14ac:dyDescent="0.2">
      <c r="B176" s="353"/>
      <c r="C176" s="353"/>
      <c r="D176" s="353"/>
      <c r="E176" s="353"/>
      <c r="F176" s="353"/>
      <c r="G176" s="353"/>
      <c r="H176" s="353"/>
      <c r="I176" s="353"/>
    </row>
    <row r="177" spans="1:65" x14ac:dyDescent="0.2">
      <c r="B177" s="353"/>
      <c r="C177" s="353"/>
      <c r="D177" s="353"/>
      <c r="E177" s="353"/>
      <c r="F177" s="353"/>
      <c r="G177" s="353"/>
      <c r="H177" s="353"/>
      <c r="I177" s="353"/>
    </row>
    <row r="178" spans="1:65" x14ac:dyDescent="0.2">
      <c r="B178" s="353"/>
      <c r="C178" s="353"/>
      <c r="D178" s="353"/>
      <c r="E178" s="353"/>
      <c r="F178" s="353"/>
      <c r="G178" s="353"/>
      <c r="H178" s="353"/>
      <c r="I178" s="353"/>
    </row>
    <row r="179" spans="1:65" ht="19" x14ac:dyDescent="0.25">
      <c r="A179" s="330"/>
      <c r="B179" s="6" t="s">
        <v>495</v>
      </c>
      <c r="C179" s="330"/>
      <c r="D179" s="330"/>
      <c r="E179" s="330"/>
      <c r="F179" s="330"/>
      <c r="G179" s="330"/>
      <c r="H179" s="330"/>
      <c r="I179" s="330"/>
      <c r="J179" s="330"/>
      <c r="K179" s="330"/>
      <c r="L179" s="2"/>
      <c r="M179" s="2"/>
      <c r="N179" s="2"/>
      <c r="O179" s="330"/>
      <c r="P179" s="330"/>
      <c r="Q179" s="330"/>
      <c r="R179" s="330"/>
      <c r="S179" s="330"/>
      <c r="T179" s="330"/>
      <c r="U179" s="330"/>
      <c r="V179" s="330"/>
      <c r="W179" s="330"/>
      <c r="X179" s="330"/>
      <c r="Y179" s="330"/>
      <c r="Z179" s="330"/>
      <c r="AA179" s="330"/>
      <c r="AB179" s="330"/>
      <c r="AC179" s="330"/>
      <c r="AD179" s="330"/>
      <c r="AE179" s="330"/>
      <c r="AF179" s="330"/>
      <c r="AG179" s="330"/>
      <c r="AH179" s="330"/>
      <c r="AI179" s="330"/>
      <c r="AJ179" s="330"/>
      <c r="AK179" s="330"/>
      <c r="AL179" s="330"/>
      <c r="AM179" s="330"/>
      <c r="AN179" s="330"/>
      <c r="AO179" s="330"/>
      <c r="AP179" s="330"/>
      <c r="AQ179" s="330"/>
      <c r="AR179" s="330"/>
      <c r="AS179" s="330"/>
      <c r="AT179" s="330"/>
      <c r="AU179" s="330"/>
      <c r="AV179" s="330"/>
      <c r="AW179" s="330"/>
    </row>
    <row r="180" spans="1:65" ht="16" customHeight="1" x14ac:dyDescent="0.2">
      <c r="A180" s="2"/>
      <c r="B180" s="397" t="s">
        <v>502</v>
      </c>
      <c r="C180" s="399"/>
      <c r="D180" s="399"/>
      <c r="E180" s="399"/>
      <c r="F180" s="399"/>
      <c r="G180" s="399"/>
      <c r="H180" s="399"/>
      <c r="I180" s="399"/>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row>
    <row r="181" spans="1:65" x14ac:dyDescent="0.2">
      <c r="A181" s="2"/>
      <c r="B181" s="399"/>
      <c r="C181" s="399"/>
      <c r="D181" s="399"/>
      <c r="E181" s="399"/>
      <c r="F181" s="399"/>
      <c r="G181" s="399"/>
      <c r="H181" s="399"/>
      <c r="I181" s="399"/>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row>
    <row r="182" spans="1:65" x14ac:dyDescent="0.2">
      <c r="A182" s="2"/>
      <c r="B182" s="399"/>
      <c r="C182" s="399"/>
      <c r="D182" s="399"/>
      <c r="E182" s="399"/>
      <c r="F182" s="399"/>
      <c r="G182" s="399"/>
      <c r="H182" s="399"/>
      <c r="I182" s="399"/>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row>
    <row r="183" spans="1:65" x14ac:dyDescent="0.2">
      <c r="A183" s="2"/>
      <c r="B183" s="399"/>
      <c r="C183" s="399"/>
      <c r="D183" s="399"/>
      <c r="E183" s="399"/>
      <c r="F183" s="399"/>
      <c r="G183" s="399"/>
      <c r="H183" s="399"/>
      <c r="I183" s="399"/>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row>
    <row r="184" spans="1:65" x14ac:dyDescent="0.2">
      <c r="A184" s="2"/>
      <c r="B184" s="399"/>
      <c r="C184" s="399"/>
      <c r="D184" s="399"/>
      <c r="E184" s="399"/>
      <c r="F184" s="399"/>
      <c r="G184" s="399"/>
      <c r="H184" s="399"/>
      <c r="I184" s="399"/>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row>
    <row r="185" spans="1:65" x14ac:dyDescent="0.2">
      <c r="A185" s="2"/>
      <c r="B185" s="399"/>
      <c r="C185" s="399"/>
      <c r="D185" s="399"/>
      <c r="E185" s="399"/>
      <c r="F185" s="399"/>
      <c r="G185" s="399"/>
      <c r="H185" s="399"/>
      <c r="I185" s="399"/>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row>
    <row r="186" spans="1:65" x14ac:dyDescent="0.2">
      <c r="A186" s="2"/>
      <c r="B186" s="399"/>
      <c r="C186" s="399"/>
      <c r="D186" s="399"/>
      <c r="E186" s="399"/>
      <c r="F186" s="399"/>
      <c r="G186" s="399"/>
      <c r="H186" s="399"/>
      <c r="I186" s="399"/>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row>
    <row r="187" spans="1:65" x14ac:dyDescent="0.2">
      <c r="A187" s="2"/>
      <c r="B187" s="399"/>
      <c r="C187" s="399"/>
      <c r="D187" s="399"/>
      <c r="E187" s="399"/>
      <c r="F187" s="399"/>
      <c r="G187" s="399"/>
      <c r="H187" s="399"/>
      <c r="I187" s="399"/>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row>
    <row r="188" spans="1:65" x14ac:dyDescent="0.2">
      <c r="A188" s="2"/>
      <c r="B188" s="399"/>
      <c r="C188" s="399"/>
      <c r="D188" s="399"/>
      <c r="E188" s="399"/>
      <c r="F188" s="399"/>
      <c r="G188" s="399"/>
      <c r="H188" s="399"/>
      <c r="I188" s="399"/>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row>
    <row r="189" spans="1:65" x14ac:dyDescent="0.2">
      <c r="A189" s="2"/>
      <c r="B189" s="399"/>
      <c r="C189" s="399"/>
      <c r="D189" s="399"/>
      <c r="E189" s="399"/>
      <c r="F189" s="399"/>
      <c r="G189" s="399"/>
      <c r="H189" s="399"/>
      <c r="I189" s="399"/>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row>
    <row r="190" spans="1:65" x14ac:dyDescent="0.2">
      <c r="A190" s="2"/>
      <c r="B190" s="399"/>
      <c r="C190" s="399"/>
      <c r="D190" s="399"/>
      <c r="E190" s="399"/>
      <c r="F190" s="399"/>
      <c r="G190" s="399"/>
      <c r="H190" s="399"/>
      <c r="I190" s="399"/>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row>
    <row r="191" spans="1:65" x14ac:dyDescent="0.2">
      <c r="A191" s="2"/>
      <c r="B191" s="331"/>
      <c r="C191" s="331"/>
      <c r="D191" s="331"/>
      <c r="E191" s="331"/>
      <c r="F191" s="331"/>
      <c r="G191" s="331"/>
      <c r="H191" s="331"/>
      <c r="I191" s="331"/>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row>
    <row r="192" spans="1:65" x14ac:dyDescent="0.2">
      <c r="A192" s="2"/>
      <c r="B192" s="353" t="s">
        <v>516</v>
      </c>
      <c r="C192" s="331"/>
      <c r="D192" s="331"/>
      <c r="E192" s="331"/>
      <c r="F192" s="331"/>
      <c r="G192" s="331"/>
      <c r="H192" s="331"/>
      <c r="I192" s="331"/>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row>
    <row r="193" spans="1:65" x14ac:dyDescent="0.2">
      <c r="A193" s="2"/>
      <c r="B193" s="331"/>
      <c r="C193" s="331"/>
      <c r="D193" s="331"/>
      <c r="E193" s="331"/>
      <c r="F193" s="331"/>
      <c r="G193" s="331"/>
      <c r="H193" s="331"/>
      <c r="I193" s="331"/>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row>
    <row r="194" spans="1:65" x14ac:dyDescent="0.2">
      <c r="A194" s="2"/>
      <c r="B194" s="331"/>
      <c r="C194" s="331"/>
      <c r="D194" s="331"/>
      <c r="E194" s="331"/>
      <c r="F194" s="331"/>
      <c r="G194" s="331"/>
      <c r="H194" s="331"/>
      <c r="I194" s="331"/>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row>
    <row r="195" spans="1:65" x14ac:dyDescent="0.2">
      <c r="A195" s="2"/>
      <c r="B195" s="331"/>
      <c r="C195" s="331"/>
      <c r="D195" s="331"/>
      <c r="E195" s="331"/>
      <c r="F195" s="331"/>
      <c r="G195" s="331"/>
      <c r="H195" s="331"/>
      <c r="I195" s="331"/>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spans="1:65" x14ac:dyDescent="0.2">
      <c r="A196" s="2"/>
      <c r="B196" s="331"/>
      <c r="C196" s="331"/>
      <c r="D196" s="331"/>
      <c r="E196" s="331"/>
      <c r="F196" s="331"/>
      <c r="G196" s="331"/>
      <c r="H196" s="331"/>
      <c r="I196" s="331"/>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spans="1:65" x14ac:dyDescent="0.2">
      <c r="A197" s="2"/>
      <c r="B197" s="331"/>
      <c r="C197" s="331"/>
      <c r="D197" s="331"/>
      <c r="E197" s="331"/>
      <c r="F197" s="331"/>
      <c r="G197" s="331"/>
      <c r="H197" s="331"/>
      <c r="I197" s="331"/>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spans="1:65" x14ac:dyDescent="0.2">
      <c r="A198" s="2"/>
      <c r="B198" s="331"/>
      <c r="C198" s="331"/>
      <c r="D198" s="331"/>
      <c r="E198" s="331"/>
      <c r="F198" s="331"/>
      <c r="G198" s="331"/>
      <c r="H198" s="331"/>
      <c r="I198" s="331"/>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row>
    <row r="199" spans="1:65" x14ac:dyDescent="0.2">
      <c r="A199" s="2"/>
      <c r="B199" s="331"/>
      <c r="C199" s="331"/>
      <c r="D199" s="331"/>
      <c r="E199" s="331"/>
      <c r="F199" s="331"/>
      <c r="G199" s="331"/>
      <c r="H199" s="331"/>
      <c r="I199" s="331"/>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row>
    <row r="200" spans="1:65" x14ac:dyDescent="0.2">
      <c r="A200" s="2"/>
      <c r="B200" s="331"/>
      <c r="C200" s="331"/>
      <c r="D200" s="331"/>
      <c r="E200" s="331"/>
      <c r="F200" s="331"/>
      <c r="G200" s="331"/>
      <c r="H200" s="331"/>
      <c r="I200" s="331"/>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row>
    <row r="201" spans="1:65" x14ac:dyDescent="0.2">
      <c r="A201" s="2"/>
      <c r="B201" s="331"/>
      <c r="C201" s="331"/>
      <c r="D201" s="331"/>
      <c r="E201" s="331"/>
      <c r="F201" s="331"/>
      <c r="G201" s="331"/>
      <c r="H201" s="331"/>
      <c r="I201" s="331"/>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row>
    <row r="202" spans="1:65" x14ac:dyDescent="0.2">
      <c r="A202" s="2"/>
      <c r="B202" s="331"/>
      <c r="C202" s="331"/>
      <c r="D202" s="331"/>
      <c r="E202" s="331"/>
      <c r="F202" s="331"/>
      <c r="G202" s="331"/>
      <c r="H202" s="331"/>
      <c r="I202" s="331"/>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row>
    <row r="203" spans="1:65" ht="19" x14ac:dyDescent="0.25">
      <c r="A203" s="2"/>
      <c r="B203" s="6" t="s">
        <v>503</v>
      </c>
      <c r="C203" s="331"/>
      <c r="D203" s="331"/>
      <c r="E203" s="331"/>
      <c r="F203" s="331"/>
      <c r="G203" s="331"/>
      <c r="H203" s="331"/>
      <c r="I203" s="331"/>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row>
    <row r="204" spans="1:65" x14ac:dyDescent="0.2">
      <c r="A204" s="2"/>
      <c r="B204" s="397" t="s">
        <v>517</v>
      </c>
      <c r="C204" s="399"/>
      <c r="D204" s="399"/>
      <c r="E204" s="399"/>
      <c r="F204" s="399"/>
      <c r="G204" s="399"/>
      <c r="H204" s="399"/>
      <c r="I204" s="399"/>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row>
    <row r="205" spans="1:65" x14ac:dyDescent="0.2">
      <c r="A205" s="2"/>
      <c r="B205" s="398"/>
      <c r="C205" s="399"/>
      <c r="D205" s="399"/>
      <c r="E205" s="399"/>
      <c r="F205" s="399"/>
      <c r="G205" s="399"/>
      <c r="H205" s="399"/>
      <c r="I205" s="399"/>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row>
    <row r="206" spans="1:65" x14ac:dyDescent="0.2">
      <c r="A206" s="2"/>
      <c r="B206" s="399"/>
      <c r="C206" s="399"/>
      <c r="D206" s="399"/>
      <c r="E206" s="399"/>
      <c r="F206" s="399"/>
      <c r="G206" s="399"/>
      <c r="H206" s="399"/>
      <c r="I206" s="399"/>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row>
    <row r="207" spans="1:65" x14ac:dyDescent="0.2">
      <c r="A207" s="2"/>
      <c r="B207" s="399"/>
      <c r="C207" s="399"/>
      <c r="D207" s="399"/>
      <c r="E207" s="399"/>
      <c r="F207" s="399"/>
      <c r="G207" s="399"/>
      <c r="H207" s="399"/>
      <c r="I207" s="399"/>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row>
    <row r="208" spans="1:65" x14ac:dyDescent="0.2">
      <c r="A208" s="2"/>
      <c r="B208" s="331"/>
      <c r="C208" s="331"/>
      <c r="D208" s="331"/>
      <c r="E208" s="331"/>
      <c r="F208" s="331"/>
      <c r="G208" s="331"/>
      <c r="H208" s="331"/>
      <c r="I208" s="331"/>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row>
    <row r="209" spans="1:65" ht="19" x14ac:dyDescent="0.25">
      <c r="A209" s="4" t="s">
        <v>1</v>
      </c>
      <c r="B209" s="330"/>
      <c r="C209" s="330"/>
      <c r="D209" s="330"/>
      <c r="E209" s="330"/>
      <c r="F209" s="330"/>
      <c r="G209" s="330"/>
      <c r="H209" s="330"/>
      <c r="I209" s="330"/>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row>
    <row r="210" spans="1:65" x14ac:dyDescent="0.2">
      <c r="A210" s="2"/>
      <c r="B210" s="356" t="s">
        <v>473</v>
      </c>
      <c r="C210" s="330"/>
      <c r="D210" s="330"/>
      <c r="E210" s="330"/>
      <c r="F210" s="330"/>
      <c r="G210" s="330"/>
      <c r="H210" s="330"/>
      <c r="I210" s="330"/>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row>
    <row r="211" spans="1:65" x14ac:dyDescent="0.2">
      <c r="A211" s="2"/>
      <c r="B211" s="330"/>
      <c r="C211" s="330"/>
      <c r="D211" s="330"/>
      <c r="E211" s="330"/>
      <c r="F211" s="330"/>
      <c r="G211" s="330"/>
      <c r="H211" s="330"/>
      <c r="I211" s="330"/>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row>
    <row r="212" spans="1:65" ht="19" x14ac:dyDescent="0.25">
      <c r="A212" s="4" t="s">
        <v>0</v>
      </c>
      <c r="B212" s="330"/>
      <c r="C212" s="330"/>
      <c r="D212" s="330"/>
      <c r="E212" s="330"/>
      <c r="F212" s="330"/>
      <c r="G212" s="330"/>
      <c r="H212" s="330"/>
      <c r="I212" s="330"/>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row>
    <row r="213" spans="1:65" x14ac:dyDescent="0.2">
      <c r="A213" s="2"/>
      <c r="B213" t="s">
        <v>521</v>
      </c>
      <c r="C213" s="330"/>
      <c r="D213" s="330"/>
      <c r="E213" s="330"/>
      <c r="F213" s="330"/>
      <c r="G213" s="330"/>
      <c r="H213" s="330"/>
      <c r="I213" s="330"/>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row>
    <row r="214" spans="1:65" x14ac:dyDescent="0.2">
      <c r="A214" s="2"/>
      <c r="B214" s="330"/>
      <c r="C214" s="330"/>
      <c r="D214" s="330"/>
      <c r="E214" s="330"/>
      <c r="F214" s="330"/>
      <c r="G214" s="330"/>
      <c r="H214" s="330"/>
      <c r="I214" s="330"/>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row>
    <row r="215" spans="1:65" x14ac:dyDescent="0.2">
      <c r="A215" s="2"/>
      <c r="B215" s="350"/>
      <c r="C215" s="350"/>
      <c r="D215" s="350"/>
      <c r="E215" s="350"/>
      <c r="F215" s="350"/>
      <c r="G215" s="350"/>
      <c r="H215" s="330"/>
      <c r="I215" s="330"/>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row>
    <row r="216" spans="1:65" x14ac:dyDescent="0.2">
      <c r="A216" s="2"/>
      <c r="B216" s="350"/>
      <c r="C216" s="350"/>
      <c r="D216" s="350"/>
      <c r="E216" s="350"/>
      <c r="F216" s="350"/>
      <c r="G216" s="350"/>
      <c r="H216" s="330"/>
      <c r="I216" s="330"/>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row>
    <row r="217" spans="1:65" x14ac:dyDescent="0.2">
      <c r="A217" s="2"/>
      <c r="B217" s="350"/>
      <c r="C217" s="350"/>
      <c r="D217" s="350"/>
      <c r="E217" s="350"/>
      <c r="F217" s="350"/>
      <c r="G217" s="350"/>
      <c r="H217" s="330"/>
      <c r="I217" s="330"/>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row>
    <row r="218" spans="1:65" x14ac:dyDescent="0.2">
      <c r="A218" s="2"/>
      <c r="B218" s="350"/>
      <c r="C218" s="350"/>
      <c r="D218" s="350"/>
      <c r="E218" s="350"/>
      <c r="F218" s="350"/>
      <c r="G218" s="350"/>
      <c r="H218" s="330"/>
      <c r="I218" s="330"/>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row>
    <row r="219" spans="1:65" x14ac:dyDescent="0.2">
      <c r="A219" s="2"/>
      <c r="B219" s="350"/>
      <c r="C219" s="350"/>
      <c r="D219" s="350"/>
      <c r="E219" s="350"/>
      <c r="F219" s="350"/>
      <c r="G219" s="350"/>
      <c r="H219" s="330"/>
      <c r="I219" s="330"/>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row>
    <row r="220" spans="1:65" x14ac:dyDescent="0.2">
      <c r="B220" s="350"/>
      <c r="C220" s="350"/>
      <c r="D220" s="350"/>
      <c r="E220" s="350"/>
      <c r="F220" s="350"/>
      <c r="G220" s="350"/>
    </row>
    <row r="221" spans="1:65" x14ac:dyDescent="0.2">
      <c r="B221" s="350"/>
      <c r="C221" s="350"/>
      <c r="D221" s="350"/>
      <c r="E221" s="350"/>
      <c r="F221" s="350"/>
      <c r="G221" s="350"/>
    </row>
    <row r="233" spans="8:8" x14ac:dyDescent="0.2">
      <c r="H233" s="329"/>
    </row>
  </sheetData>
  <mergeCells count="27">
    <mergeCell ref="B180:I190"/>
    <mergeCell ref="B160:I161"/>
    <mergeCell ref="B170:I171"/>
    <mergeCell ref="B204:I207"/>
    <mergeCell ref="B34:I34"/>
    <mergeCell ref="B40:I42"/>
    <mergeCell ref="B55:I55"/>
    <mergeCell ref="B62:I65"/>
    <mergeCell ref="B128:E128"/>
    <mergeCell ref="F128:I128"/>
    <mergeCell ref="F129:I130"/>
    <mergeCell ref="B129:E130"/>
    <mergeCell ref="B148:E148"/>
    <mergeCell ref="F148:I148"/>
    <mergeCell ref="B149:E150"/>
    <mergeCell ref="F149:I150"/>
    <mergeCell ref="G158:H158"/>
    <mergeCell ref="B90:I91"/>
    <mergeCell ref="B81:I83"/>
    <mergeCell ref="B25:I25"/>
    <mergeCell ref="B27:I27"/>
    <mergeCell ref="B104:I109"/>
    <mergeCell ref="B140:I145"/>
    <mergeCell ref="B29:I29"/>
    <mergeCell ref="B112:I126"/>
    <mergeCell ref="B93:I94"/>
    <mergeCell ref="B77:I78"/>
  </mergeCells>
  <pageMargins left="0.7" right="0.7" top="0.75" bottom="0.75" header="0.3" footer="0.3"/>
  <pageSetup orientation="portrait"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4FF80-739B-EA4B-BB6B-3B259CD2FC0E}">
  <dimension ref="A1:BN235"/>
  <sheetViews>
    <sheetView showGridLines="0" zoomScale="120" zoomScaleNormal="120" workbookViewId="0"/>
  </sheetViews>
  <sheetFormatPr baseColWidth="10" defaultColWidth="10.83203125" defaultRowHeight="16" x14ac:dyDescent="0.2"/>
  <cols>
    <col min="1" max="1" width="10.83203125" style="1"/>
    <col min="2" max="3" width="10.83203125" style="1" customWidth="1"/>
    <col min="4" max="5" width="10.83203125" style="1"/>
    <col min="6" max="7" width="10.83203125" style="1" customWidth="1"/>
    <col min="8" max="9" width="10.83203125" style="1"/>
    <col min="10" max="10" width="10.83203125" style="1" customWidth="1"/>
    <col min="11" max="16384" width="10.83203125" style="1"/>
  </cols>
  <sheetData>
    <row r="1" spans="1:49" ht="19" x14ac:dyDescent="0.25">
      <c r="A1" s="27" t="s">
        <v>333</v>
      </c>
      <c r="B1" s="237"/>
      <c r="C1" s="237"/>
      <c r="D1" s="237"/>
      <c r="E1" s="237"/>
      <c r="F1" s="237"/>
      <c r="G1" s="237"/>
      <c r="H1" s="237"/>
      <c r="I1" s="237"/>
      <c r="J1" s="238"/>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row>
    <row r="2" spans="1:49" x14ac:dyDescent="0.2">
      <c r="A2" s="240"/>
      <c r="B2" s="237"/>
      <c r="C2" s="237"/>
      <c r="D2" s="237"/>
      <c r="E2" s="237"/>
      <c r="F2" s="237"/>
      <c r="G2" s="237"/>
      <c r="H2" s="237"/>
      <c r="I2" s="237"/>
      <c r="J2" s="238"/>
      <c r="K2" s="239"/>
      <c r="L2" s="239"/>
      <c r="M2" s="239"/>
      <c r="N2" s="239"/>
      <c r="O2" s="239"/>
      <c r="P2" s="239"/>
      <c r="Q2" s="239"/>
      <c r="R2" s="239"/>
      <c r="S2" s="239"/>
      <c r="T2" s="239"/>
      <c r="U2" s="239"/>
      <c r="V2" s="239"/>
      <c r="W2" s="239"/>
      <c r="X2" s="239"/>
      <c r="Y2" s="239"/>
      <c r="Z2" s="239"/>
      <c r="AA2" s="239"/>
      <c r="AB2" s="239"/>
      <c r="AC2" s="239"/>
      <c r="AD2" s="239"/>
      <c r="AE2" s="239"/>
      <c r="AF2" s="239"/>
      <c r="AG2" s="239"/>
      <c r="AH2" s="239"/>
      <c r="AI2" s="239"/>
      <c r="AJ2" s="239"/>
      <c r="AK2" s="239"/>
      <c r="AL2" s="239"/>
      <c r="AM2" s="239"/>
      <c r="AN2" s="239"/>
      <c r="AO2" s="239"/>
      <c r="AP2" s="239"/>
      <c r="AQ2" s="239"/>
      <c r="AR2" s="239"/>
      <c r="AS2" s="239"/>
      <c r="AT2" s="239"/>
      <c r="AU2" s="239"/>
      <c r="AV2" s="239"/>
      <c r="AW2" s="239"/>
    </row>
    <row r="3" spans="1:49" x14ac:dyDescent="0.2">
      <c r="A3" s="241"/>
      <c r="B3" s="25" t="s">
        <v>13</v>
      </c>
      <c r="C3" s="237"/>
      <c r="D3" s="237"/>
      <c r="E3" s="237"/>
      <c r="F3" s="237"/>
      <c r="G3" s="237"/>
      <c r="H3" s="237"/>
      <c r="I3" s="237"/>
      <c r="J3" s="238"/>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row>
    <row r="4" spans="1:49" ht="16" customHeight="1" x14ac:dyDescent="0.2">
      <c r="A4" s="241"/>
      <c r="B4" s="237" t="s">
        <v>293</v>
      </c>
      <c r="C4" s="242"/>
      <c r="D4" s="242"/>
      <c r="E4" s="242"/>
      <c r="F4" s="242"/>
      <c r="G4" s="242"/>
      <c r="H4" s="242"/>
      <c r="I4" s="242"/>
      <c r="J4" s="238"/>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row>
    <row r="5" spans="1:49" x14ac:dyDescent="0.2">
      <c r="A5" s="241"/>
      <c r="B5" s="237"/>
      <c r="C5" s="243"/>
      <c r="D5" s="243"/>
      <c r="E5" s="243"/>
      <c r="F5" s="243"/>
      <c r="G5" s="237"/>
      <c r="H5" s="237"/>
      <c r="I5" s="237"/>
      <c r="J5" s="238"/>
      <c r="K5" s="239"/>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39"/>
      <c r="AW5" s="239"/>
    </row>
    <row r="6" spans="1:49" ht="16" customHeight="1" x14ac:dyDescent="0.2">
      <c r="A6" s="241"/>
      <c r="B6" s="237"/>
      <c r="C6" s="257" t="s">
        <v>291</v>
      </c>
      <c r="D6" s="256" t="s">
        <v>292</v>
      </c>
      <c r="E6" s="243"/>
      <c r="F6" s="243"/>
      <c r="G6" s="237"/>
      <c r="H6" s="237"/>
      <c r="I6" s="237"/>
      <c r="J6" s="238"/>
      <c r="K6" s="239"/>
      <c r="L6" s="239"/>
      <c r="M6" s="239"/>
      <c r="N6" s="239"/>
      <c r="O6" s="239"/>
      <c r="P6" s="239"/>
      <c r="Q6" s="239"/>
      <c r="R6" s="239"/>
      <c r="S6" s="239"/>
      <c r="T6" s="239"/>
      <c r="U6" s="239"/>
      <c r="V6" s="239"/>
      <c r="W6" s="239"/>
      <c r="X6" s="239"/>
      <c r="Y6" s="239"/>
      <c r="Z6" s="239"/>
      <c r="AA6" s="239"/>
      <c r="AB6" s="239"/>
      <c r="AC6" s="239"/>
      <c r="AD6" s="239"/>
      <c r="AE6" s="239"/>
      <c r="AF6" s="239"/>
      <c r="AG6" s="239"/>
      <c r="AH6" s="239"/>
      <c r="AI6" s="239"/>
      <c r="AJ6" s="239"/>
      <c r="AK6" s="239"/>
      <c r="AL6" s="239"/>
      <c r="AM6" s="239"/>
      <c r="AN6" s="239"/>
      <c r="AO6" s="239"/>
      <c r="AP6" s="239"/>
      <c r="AQ6" s="239"/>
      <c r="AR6" s="239"/>
      <c r="AS6" s="239"/>
      <c r="AT6" s="239"/>
      <c r="AU6" s="239"/>
      <c r="AV6" s="239"/>
      <c r="AW6" s="239"/>
    </row>
    <row r="7" spans="1:49" x14ac:dyDescent="0.2">
      <c r="A7" s="241"/>
      <c r="B7" s="237"/>
      <c r="C7" s="258">
        <v>13260</v>
      </c>
      <c r="D7" s="260">
        <v>0.05</v>
      </c>
      <c r="E7" s="243"/>
      <c r="F7" s="243"/>
      <c r="G7" s="237"/>
      <c r="H7" s="237"/>
      <c r="I7" s="237"/>
      <c r="J7" s="238"/>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row>
    <row r="8" spans="1:49" x14ac:dyDescent="0.2">
      <c r="A8" s="241"/>
      <c r="B8" s="237"/>
      <c r="C8" s="258">
        <v>15210</v>
      </c>
      <c r="D8" s="260">
        <v>0.13</v>
      </c>
      <c r="E8" s="243"/>
      <c r="F8" s="243"/>
      <c r="G8" s="237"/>
      <c r="H8" s="237"/>
      <c r="I8" s="237"/>
      <c r="J8" s="238"/>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row>
    <row r="9" spans="1:49" x14ac:dyDescent="0.2">
      <c r="A9" s="241"/>
      <c r="B9" s="237"/>
      <c r="C9" s="258">
        <v>16380</v>
      </c>
      <c r="D9" s="260">
        <v>0.17</v>
      </c>
      <c r="E9" s="243"/>
      <c r="F9" s="243"/>
      <c r="G9" s="237"/>
      <c r="H9" s="237"/>
      <c r="I9" s="237"/>
      <c r="J9" s="238"/>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39"/>
      <c r="AK9" s="239"/>
      <c r="AL9" s="239"/>
      <c r="AM9" s="239"/>
      <c r="AN9" s="239"/>
      <c r="AO9" s="239"/>
      <c r="AP9" s="239"/>
      <c r="AQ9" s="239"/>
      <c r="AR9" s="239"/>
      <c r="AS9" s="239"/>
      <c r="AT9" s="239"/>
      <c r="AU9" s="239"/>
      <c r="AV9" s="239"/>
      <c r="AW9" s="239"/>
    </row>
    <row r="10" spans="1:49" x14ac:dyDescent="0.2">
      <c r="A10" s="241"/>
      <c r="B10" s="237"/>
      <c r="C10" s="258">
        <v>17940</v>
      </c>
      <c r="D10" s="260">
        <v>0.2</v>
      </c>
      <c r="E10" s="243"/>
      <c r="F10" s="243"/>
      <c r="G10" s="237"/>
      <c r="H10" s="237"/>
      <c r="I10" s="237"/>
      <c r="J10" s="238"/>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row>
    <row r="11" spans="1:49" x14ac:dyDescent="0.2">
      <c r="A11" s="241"/>
      <c r="B11" s="237"/>
      <c r="C11" s="258">
        <v>18720</v>
      </c>
      <c r="D11" s="260">
        <v>0.15000000000000002</v>
      </c>
      <c r="E11" s="243"/>
      <c r="F11" s="243"/>
      <c r="G11" s="237"/>
      <c r="H11" s="237"/>
      <c r="I11" s="237"/>
      <c r="J11" s="238"/>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row>
    <row r="12" spans="1:49" x14ac:dyDescent="0.2">
      <c r="A12" s="241"/>
      <c r="B12" s="237"/>
      <c r="C12" s="258">
        <v>22280</v>
      </c>
      <c r="D12" s="260">
        <v>0.12</v>
      </c>
      <c r="E12" s="243"/>
      <c r="F12" s="243"/>
      <c r="G12" s="237"/>
      <c r="H12" s="237"/>
      <c r="I12" s="237"/>
      <c r="J12" s="238"/>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row>
    <row r="13" spans="1:49" x14ac:dyDescent="0.2">
      <c r="A13" s="241"/>
      <c r="B13" s="237"/>
      <c r="C13" s="258">
        <v>25230</v>
      </c>
      <c r="D13" s="260">
        <v>9.9999999999999978E-2</v>
      </c>
      <c r="E13" s="243"/>
      <c r="F13" s="243"/>
      <c r="G13" s="237"/>
      <c r="H13" s="237"/>
      <c r="I13" s="237"/>
      <c r="J13" s="238"/>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row>
    <row r="14" spans="1:49" x14ac:dyDescent="0.2">
      <c r="A14" s="241"/>
      <c r="B14" s="237"/>
      <c r="C14" s="258">
        <v>32790</v>
      </c>
      <c r="D14" s="260">
        <v>5.9999999999999942E-2</v>
      </c>
      <c r="E14" s="243"/>
      <c r="F14" s="243"/>
      <c r="G14" s="237"/>
      <c r="H14" s="237"/>
      <c r="I14" s="237"/>
      <c r="J14" s="238"/>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row>
    <row r="15" spans="1:49" x14ac:dyDescent="0.2">
      <c r="A15" s="241"/>
      <c r="B15" s="237"/>
      <c r="C15" s="258">
        <v>48420</v>
      </c>
      <c r="D15" s="260">
        <v>2.0000000000000018E-2</v>
      </c>
      <c r="E15" s="243"/>
      <c r="F15" s="237"/>
      <c r="G15" s="237"/>
      <c r="H15" s="237"/>
      <c r="I15" s="237"/>
      <c r="J15" s="238"/>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row>
    <row r="16" spans="1:49" x14ac:dyDescent="0.2">
      <c r="A16" s="241"/>
      <c r="B16" s="237"/>
      <c r="C16" s="244"/>
      <c r="D16" s="244"/>
      <c r="E16" s="244"/>
      <c r="F16" s="237"/>
      <c r="G16" s="237"/>
      <c r="H16" s="237"/>
      <c r="I16" s="237"/>
      <c r="J16" s="238"/>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row>
    <row r="17" spans="1:49" x14ac:dyDescent="0.2">
      <c r="A17" s="241"/>
      <c r="B17" s="237"/>
      <c r="C17" s="244"/>
      <c r="D17" s="244"/>
      <c r="E17" s="244"/>
      <c r="F17" s="237"/>
      <c r="G17" s="237"/>
      <c r="H17" s="237"/>
      <c r="I17" s="237"/>
      <c r="J17" s="238"/>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row>
    <row r="18" spans="1:49" x14ac:dyDescent="0.2">
      <c r="A18" s="241"/>
      <c r="B18" s="395" t="s">
        <v>300</v>
      </c>
      <c r="C18" s="395"/>
      <c r="D18" s="395"/>
      <c r="E18" s="395"/>
      <c r="F18" s="395"/>
      <c r="G18" s="395"/>
      <c r="H18" s="395"/>
      <c r="I18" s="395"/>
      <c r="J18" s="238"/>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row>
    <row r="19" spans="1:49" x14ac:dyDescent="0.2">
      <c r="A19" s="241"/>
      <c r="B19" s="395"/>
      <c r="C19" s="395"/>
      <c r="D19" s="395"/>
      <c r="E19" s="395"/>
      <c r="F19" s="395"/>
      <c r="G19" s="395"/>
      <c r="H19" s="395"/>
      <c r="I19" s="395"/>
      <c r="J19" s="238"/>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row>
    <row r="20" spans="1:49" x14ac:dyDescent="0.2">
      <c r="A20" s="241"/>
      <c r="B20" s="237"/>
      <c r="C20" s="244"/>
      <c r="D20" s="271" t="s">
        <v>301</v>
      </c>
      <c r="E20" s="259">
        <v>0.75</v>
      </c>
      <c r="F20" s="237"/>
      <c r="G20" s="237"/>
      <c r="H20" s="237"/>
      <c r="I20" s="237"/>
      <c r="J20" s="238"/>
      <c r="K20" s="239"/>
      <c r="L20" s="239"/>
      <c r="M20" s="239"/>
      <c r="N20" s="239"/>
      <c r="O20" s="239"/>
      <c r="P20" s="239"/>
      <c r="Q20" s="239"/>
      <c r="R20" s="239"/>
      <c r="S20" s="239"/>
      <c r="T20" s="239"/>
      <c r="U20" s="239"/>
      <c r="V20" s="239"/>
      <c r="W20" s="239"/>
      <c r="X20" s="239"/>
      <c r="Y20" s="239"/>
      <c r="Z20" s="239"/>
      <c r="AA20" s="239"/>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row>
    <row r="21" spans="1:49" x14ac:dyDescent="0.2">
      <c r="A21" s="241"/>
      <c r="B21" s="244"/>
      <c r="C21" s="244"/>
      <c r="D21" s="244"/>
      <c r="E21" s="244"/>
      <c r="F21" s="237"/>
      <c r="G21" s="237"/>
      <c r="H21" s="237"/>
      <c r="I21" s="237"/>
      <c r="J21" s="238"/>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row>
    <row r="22" spans="1:49" x14ac:dyDescent="0.2">
      <c r="A22" s="241"/>
      <c r="B22" s="237" t="s">
        <v>306</v>
      </c>
      <c r="C22" s="244"/>
      <c r="D22" s="244">
        <f>D95</f>
        <v>40000</v>
      </c>
      <c r="E22" s="244"/>
      <c r="F22" s="244"/>
      <c r="G22" s="244"/>
      <c r="H22" s="237"/>
      <c r="I22" s="237"/>
      <c r="J22" s="238"/>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row>
    <row r="23" spans="1:49" x14ac:dyDescent="0.2">
      <c r="A23" s="241"/>
      <c r="B23" s="237"/>
      <c r="C23" s="244"/>
      <c r="D23" s="245"/>
      <c r="E23" s="244"/>
      <c r="F23" s="237"/>
      <c r="G23" s="237"/>
      <c r="H23" s="237"/>
      <c r="I23" s="237"/>
      <c r="J23" s="238"/>
      <c r="K23" s="239"/>
      <c r="L23" s="239"/>
      <c r="M23" s="239"/>
      <c r="N23" s="239"/>
      <c r="O23" s="239"/>
      <c r="P23" s="239"/>
      <c r="Q23" s="239"/>
      <c r="R23" s="239"/>
      <c r="S23" s="239"/>
      <c r="T23" s="239"/>
      <c r="U23" s="239"/>
      <c r="V23" s="239"/>
      <c r="W23" s="239"/>
      <c r="X23" s="239"/>
      <c r="Y23" s="239"/>
      <c r="Z23" s="239"/>
      <c r="AA23" s="239"/>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row>
    <row r="24" spans="1:49" x14ac:dyDescent="0.2">
      <c r="A24" s="241"/>
      <c r="B24" s="237" t="s">
        <v>317</v>
      </c>
      <c r="C24" s="244"/>
      <c r="D24" s="245"/>
      <c r="E24" s="244"/>
      <c r="F24" s="237"/>
      <c r="G24" s="237"/>
      <c r="H24" s="237"/>
      <c r="I24" s="237"/>
      <c r="J24" s="238"/>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39"/>
      <c r="AM24" s="239"/>
      <c r="AN24" s="239"/>
      <c r="AO24" s="239"/>
      <c r="AP24" s="239"/>
      <c r="AQ24" s="239"/>
      <c r="AR24" s="239"/>
      <c r="AS24" s="239"/>
      <c r="AT24" s="239"/>
      <c r="AU24" s="239"/>
      <c r="AV24" s="239"/>
      <c r="AW24" s="239"/>
    </row>
    <row r="25" spans="1:49" x14ac:dyDescent="0.2">
      <c r="A25" s="241"/>
      <c r="B25" s="237" t="s">
        <v>319</v>
      </c>
      <c r="C25" s="244"/>
      <c r="D25" s="245"/>
      <c r="E25" s="244"/>
      <c r="F25" s="237"/>
      <c r="G25" s="237"/>
      <c r="H25" s="237"/>
      <c r="I25" s="237"/>
      <c r="J25" s="238"/>
      <c r="K25" s="239"/>
      <c r="L25" s="239"/>
      <c r="M25" s="239"/>
      <c r="N25" s="239"/>
      <c r="O25" s="239"/>
      <c r="P25" s="239"/>
      <c r="Q25" s="239"/>
      <c r="R25" s="239"/>
      <c r="S25" s="239"/>
      <c r="T25" s="239"/>
      <c r="U25" s="239"/>
      <c r="V25" s="239"/>
      <c r="W25" s="239"/>
      <c r="X25" s="239"/>
      <c r="Y25" s="239"/>
      <c r="Z25" s="239"/>
      <c r="AA25" s="239"/>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row>
    <row r="26" spans="1:49" ht="19" x14ac:dyDescent="0.2">
      <c r="A26" s="241"/>
      <c r="B26" s="237" t="s">
        <v>318</v>
      </c>
      <c r="C26" s="244"/>
      <c r="D26" s="245"/>
      <c r="E26" s="244"/>
      <c r="F26" s="237"/>
      <c r="G26" s="237"/>
      <c r="H26" s="237"/>
      <c r="I26" s="237"/>
      <c r="J26" s="238"/>
      <c r="K26" s="239"/>
      <c r="L26" s="239"/>
      <c r="M26" s="239"/>
      <c r="N26" s="239"/>
      <c r="O26" s="239"/>
      <c r="P26" s="239"/>
      <c r="Q26" s="239"/>
      <c r="R26" s="239"/>
      <c r="S26" s="239"/>
      <c r="T26" s="239"/>
      <c r="U26" s="239"/>
      <c r="V26" s="239"/>
      <c r="W26" s="239"/>
      <c r="X26" s="239"/>
      <c r="Y26" s="239"/>
      <c r="Z26" s="239"/>
      <c r="AA26" s="239"/>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row>
    <row r="27" spans="1:49" x14ac:dyDescent="0.2">
      <c r="A27" s="241"/>
      <c r="B27" s="237"/>
      <c r="C27" s="244"/>
      <c r="D27" s="245"/>
      <c r="E27" s="244"/>
      <c r="F27" s="237"/>
      <c r="G27" s="237"/>
      <c r="H27" s="237"/>
      <c r="I27" s="237"/>
      <c r="J27" s="238"/>
      <c r="K27" s="239"/>
      <c r="L27" s="239"/>
      <c r="M27" s="239"/>
      <c r="N27" s="239"/>
      <c r="O27" s="239"/>
      <c r="P27" s="239"/>
      <c r="Q27" s="239"/>
      <c r="R27" s="239"/>
      <c r="S27" s="239"/>
      <c r="T27" s="239"/>
      <c r="U27" s="239"/>
      <c r="V27" s="239"/>
      <c r="W27" s="239"/>
      <c r="X27" s="239"/>
      <c r="Y27" s="239"/>
      <c r="Z27" s="239"/>
      <c r="AA27" s="239"/>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row>
    <row r="28" spans="1:49" ht="16" customHeight="1" x14ac:dyDescent="0.2">
      <c r="A28" s="241" t="s">
        <v>12</v>
      </c>
      <c r="B28" s="362" t="s">
        <v>302</v>
      </c>
      <c r="C28" s="362"/>
      <c r="D28" s="362"/>
      <c r="E28" s="362"/>
      <c r="F28" s="362"/>
      <c r="G28" s="362"/>
      <c r="H28" s="362"/>
      <c r="I28" s="362"/>
      <c r="J28" s="238"/>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row>
    <row r="29" spans="1:49" ht="16" customHeight="1" x14ac:dyDescent="0.2">
      <c r="A29" s="241"/>
      <c r="B29" s="362"/>
      <c r="C29" s="362"/>
      <c r="D29" s="362"/>
      <c r="E29" s="362"/>
      <c r="F29" s="362"/>
      <c r="G29" s="362"/>
      <c r="H29" s="362"/>
      <c r="I29" s="362"/>
      <c r="J29" s="238"/>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row>
    <row r="30" spans="1:49" ht="16" customHeight="1" x14ac:dyDescent="0.2">
      <c r="A30" s="241"/>
      <c r="B30" s="19"/>
      <c r="C30" s="246"/>
      <c r="D30" s="246"/>
      <c r="E30" s="246"/>
      <c r="F30" s="246"/>
      <c r="G30" s="246"/>
      <c r="H30" s="246"/>
      <c r="I30" s="246"/>
      <c r="J30" s="238"/>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row>
    <row r="31" spans="1:49" ht="16" customHeight="1" x14ac:dyDescent="0.2">
      <c r="A31" s="241" t="s">
        <v>11</v>
      </c>
      <c r="B31" s="362" t="s">
        <v>304</v>
      </c>
      <c r="C31" s="362"/>
      <c r="D31" s="362"/>
      <c r="E31" s="362"/>
      <c r="F31" s="362"/>
      <c r="G31" s="362"/>
      <c r="H31" s="362"/>
      <c r="I31" s="362"/>
      <c r="J31" s="238"/>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row>
    <row r="32" spans="1:49" ht="16" customHeight="1" x14ac:dyDescent="0.2">
      <c r="A32" s="241"/>
      <c r="B32" s="272" t="s">
        <v>303</v>
      </c>
      <c r="C32" s="192"/>
      <c r="D32" s="192"/>
      <c r="E32" s="192"/>
      <c r="F32" s="192"/>
      <c r="G32" s="192"/>
      <c r="H32" s="192"/>
      <c r="I32" s="192"/>
      <c r="J32" s="238"/>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row>
    <row r="33" spans="1:49" ht="16" customHeight="1" x14ac:dyDescent="0.2">
      <c r="A33" s="241"/>
      <c r="B33" s="272" t="s">
        <v>305</v>
      </c>
      <c r="C33" s="192"/>
      <c r="D33" s="192"/>
      <c r="E33" s="192"/>
      <c r="F33" s="192"/>
      <c r="G33" s="192"/>
      <c r="H33" s="192"/>
      <c r="I33" s="192"/>
      <c r="J33" s="238"/>
      <c r="K33" s="239"/>
      <c r="L33" s="239"/>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row>
    <row r="34" spans="1:49" ht="16" customHeight="1" x14ac:dyDescent="0.2">
      <c r="A34" s="241"/>
      <c r="B34" s="272"/>
      <c r="C34" s="192"/>
      <c r="D34" s="192"/>
      <c r="E34" s="192"/>
      <c r="F34" s="192"/>
      <c r="G34" s="192"/>
      <c r="H34" s="192"/>
      <c r="I34" s="192"/>
      <c r="J34" s="238"/>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row>
    <row r="35" spans="1:49" ht="16" customHeight="1" x14ac:dyDescent="0.2">
      <c r="A35" s="241" t="s">
        <v>219</v>
      </c>
      <c r="B35" s="362" t="s">
        <v>340</v>
      </c>
      <c r="C35" s="362"/>
      <c r="D35" s="362"/>
      <c r="E35" s="362"/>
      <c r="F35" s="362"/>
      <c r="G35" s="362"/>
      <c r="H35" s="362"/>
      <c r="I35" s="362"/>
      <c r="J35" s="238"/>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row>
    <row r="36" spans="1:49" ht="17" thickBot="1" x14ac:dyDescent="0.25">
      <c r="A36" s="247"/>
      <c r="B36" s="248"/>
      <c r="C36" s="249"/>
      <c r="D36" s="249"/>
      <c r="E36" s="249"/>
      <c r="F36" s="248"/>
      <c r="G36" s="248"/>
      <c r="H36" s="248"/>
      <c r="I36" s="248"/>
      <c r="J36" s="250"/>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row>
    <row r="37" spans="1:49" x14ac:dyDescent="0.2">
      <c r="A37" s="239"/>
      <c r="B37" s="239"/>
      <c r="C37" s="239"/>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row>
    <row r="38" spans="1:49" ht="19" x14ac:dyDescent="0.25">
      <c r="A38" s="4" t="s">
        <v>10</v>
      </c>
      <c r="B38" s="239"/>
      <c r="C38" s="239"/>
      <c r="D38" s="239"/>
      <c r="E38" s="239"/>
      <c r="F38" s="239"/>
      <c r="G38" s="239"/>
      <c r="H38" s="239"/>
      <c r="I38" s="239"/>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row>
    <row r="39" spans="1:49" x14ac:dyDescent="0.2">
      <c r="A39" s="10" t="s">
        <v>327</v>
      </c>
      <c r="B39" s="239"/>
      <c r="C39" s="239"/>
      <c r="D39" s="239"/>
      <c r="E39" s="239"/>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row>
    <row r="40" spans="1:49" ht="16" customHeight="1" x14ac:dyDescent="0.2">
      <c r="A40" s="7" t="s">
        <v>9</v>
      </c>
      <c r="B40" s="363" t="s">
        <v>307</v>
      </c>
      <c r="C40" s="363"/>
      <c r="D40" s="363"/>
      <c r="E40" s="363"/>
      <c r="F40" s="363"/>
      <c r="G40" s="363"/>
      <c r="H40" s="363"/>
      <c r="I40" s="363"/>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c r="AR40" s="239"/>
      <c r="AS40" s="239"/>
      <c r="AT40" s="239"/>
      <c r="AU40" s="239"/>
      <c r="AV40" s="239"/>
      <c r="AW40" s="239"/>
    </row>
    <row r="41" spans="1:49" ht="16" customHeight="1" x14ac:dyDescent="0.2">
      <c r="A41" s="7"/>
      <c r="B41" s="363"/>
      <c r="C41" s="363"/>
      <c r="D41" s="363"/>
      <c r="E41" s="363"/>
      <c r="F41" s="363"/>
      <c r="G41" s="363"/>
      <c r="H41" s="363"/>
      <c r="I41" s="363"/>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239"/>
    </row>
    <row r="42" spans="1:49" ht="16" customHeight="1" x14ac:dyDescent="0.2">
      <c r="A42" s="7"/>
      <c r="B42" s="239"/>
      <c r="C42" s="239"/>
      <c r="D42" s="239"/>
      <c r="E42" s="239"/>
      <c r="F42" s="239"/>
      <c r="G42" s="239"/>
      <c r="H42" s="239"/>
      <c r="I42" s="239"/>
      <c r="J42" s="239"/>
      <c r="K42" s="239"/>
      <c r="L42" s="2"/>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row>
    <row r="43" spans="1:49" ht="16" customHeight="1" x14ac:dyDescent="0.2">
      <c r="A43" s="7" t="s">
        <v>8</v>
      </c>
      <c r="B43" s="363" t="s">
        <v>308</v>
      </c>
      <c r="C43" s="363"/>
      <c r="D43" s="363"/>
      <c r="E43" s="363"/>
      <c r="F43" s="363"/>
      <c r="G43" s="363"/>
      <c r="H43" s="363"/>
      <c r="I43" s="363"/>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row>
    <row r="44" spans="1:49" ht="16" customHeight="1" x14ac:dyDescent="0.2">
      <c r="A44" s="7"/>
      <c r="B44" s="363"/>
      <c r="C44" s="363"/>
      <c r="D44" s="363"/>
      <c r="E44" s="363"/>
      <c r="F44" s="363"/>
      <c r="G44" s="363"/>
      <c r="H44" s="363"/>
      <c r="I44" s="363"/>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row>
    <row r="45" spans="1:49" ht="16" customHeight="1" x14ac:dyDescent="0.2">
      <c r="A45" s="7"/>
      <c r="B45" s="239"/>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row>
    <row r="46" spans="1:49" ht="16" customHeight="1" x14ac:dyDescent="0.2">
      <c r="A46" s="7"/>
      <c r="B46" s="239"/>
      <c r="C46" s="239"/>
      <c r="D46" s="239"/>
      <c r="E46" s="239"/>
      <c r="F46" s="251"/>
      <c r="G46" s="251"/>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row>
    <row r="47" spans="1:49" ht="16" customHeight="1" x14ac:dyDescent="0.2">
      <c r="A47" s="7"/>
      <c r="B47" s="239"/>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row>
    <row r="48" spans="1:49" ht="16" customHeight="1" thickBot="1" x14ac:dyDescent="0.25">
      <c r="A48" s="7"/>
      <c r="B48" s="134" t="s">
        <v>199</v>
      </c>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row>
    <row r="49" spans="1:49" ht="16" customHeight="1" thickBot="1" x14ac:dyDescent="0.3">
      <c r="A49" s="7"/>
      <c r="B49" s="239" t="s">
        <v>312</v>
      </c>
      <c r="C49" s="239"/>
      <c r="D49" s="239"/>
      <c r="E49" s="239"/>
      <c r="F49" s="252" t="s">
        <v>313</v>
      </c>
      <c r="G49" s="253">
        <f>MIN(C7,D22)</f>
        <v>13260</v>
      </c>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row>
    <row r="50" spans="1:49" ht="16" customHeight="1" x14ac:dyDescent="0.2">
      <c r="A50" s="7"/>
      <c r="C50" s="239"/>
      <c r="D50" s="239"/>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row>
    <row r="51" spans="1:49" ht="20" customHeight="1" x14ac:dyDescent="0.2">
      <c r="A51" s="7" t="s">
        <v>7</v>
      </c>
      <c r="B51" s="363" t="s">
        <v>309</v>
      </c>
      <c r="C51" s="363"/>
      <c r="D51" s="363"/>
      <c r="E51" s="363"/>
      <c r="F51" s="363"/>
      <c r="G51" s="363"/>
      <c r="H51" s="363"/>
      <c r="I51" s="363"/>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row>
    <row r="52" spans="1:49" ht="16" customHeight="1" x14ac:dyDescent="0.2">
      <c r="A52" s="7"/>
      <c r="B52" s="239"/>
      <c r="C52" s="239"/>
      <c r="D52" s="239"/>
      <c r="E52" s="239"/>
      <c r="F52" s="239"/>
      <c r="G52" s="239"/>
      <c r="H52" s="239"/>
      <c r="I52" s="11"/>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row>
    <row r="53" spans="1:49" ht="16" customHeight="1" x14ac:dyDescent="0.2">
      <c r="A53" s="7"/>
      <c r="B53" s="239"/>
      <c r="C53" s="239"/>
      <c r="D53" s="239"/>
      <c r="E53" s="239"/>
      <c r="F53" s="251"/>
      <c r="G53" s="251"/>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row>
    <row r="54" spans="1:49" ht="16" customHeight="1" x14ac:dyDescent="0.2">
      <c r="A54" s="7"/>
      <c r="B54" s="239"/>
      <c r="C54" s="239"/>
      <c r="D54" s="239"/>
      <c r="E54" s="239"/>
      <c r="F54" s="239"/>
      <c r="G54" s="239"/>
      <c r="H54" s="239"/>
      <c r="I54" s="239"/>
      <c r="J54" s="239"/>
      <c r="K54" s="239"/>
      <c r="L54" s="239"/>
      <c r="M54" s="239"/>
      <c r="N54" s="239"/>
      <c r="O54" s="239"/>
      <c r="P54" s="239"/>
      <c r="Q54" s="239"/>
      <c r="R54" s="239"/>
      <c r="S54" s="239"/>
      <c r="T54" s="239"/>
      <c r="U54" s="239"/>
      <c r="V54" s="239"/>
      <c r="W54" s="239"/>
      <c r="X54" s="239"/>
      <c r="Y54" s="239"/>
      <c r="Z54" s="239"/>
      <c r="AA54" s="239"/>
      <c r="AB54" s="239"/>
      <c r="AC54" s="239"/>
      <c r="AD54" s="239"/>
      <c r="AE54" s="239"/>
      <c r="AF54" s="239"/>
      <c r="AG54" s="239"/>
      <c r="AH54" s="239"/>
      <c r="AI54" s="239"/>
      <c r="AJ54" s="239"/>
      <c r="AK54" s="239"/>
      <c r="AL54" s="239"/>
      <c r="AM54" s="239"/>
      <c r="AN54" s="239"/>
      <c r="AO54" s="239"/>
      <c r="AP54" s="239"/>
      <c r="AQ54" s="239"/>
      <c r="AR54" s="239"/>
      <c r="AS54" s="239"/>
      <c r="AT54" s="239"/>
      <c r="AU54" s="239"/>
      <c r="AV54" s="239"/>
      <c r="AW54" s="239"/>
    </row>
    <row r="55" spans="1:49" ht="16" customHeight="1" thickBot="1" x14ac:dyDescent="0.25">
      <c r="A55" s="7"/>
      <c r="B55" s="239"/>
      <c r="C55" s="239"/>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39"/>
      <c r="AD55" s="239"/>
      <c r="AE55" s="239"/>
      <c r="AF55" s="239"/>
      <c r="AG55" s="239"/>
      <c r="AH55" s="239"/>
      <c r="AI55" s="239"/>
      <c r="AJ55" s="239"/>
      <c r="AK55" s="239"/>
      <c r="AL55" s="239"/>
      <c r="AM55" s="239"/>
      <c r="AN55" s="239"/>
      <c r="AO55" s="239"/>
      <c r="AP55" s="239"/>
      <c r="AQ55" s="239"/>
      <c r="AR55" s="239"/>
      <c r="AS55" s="239"/>
      <c r="AT55" s="239"/>
      <c r="AU55" s="239"/>
      <c r="AV55" s="239"/>
      <c r="AW55" s="239"/>
    </row>
    <row r="56" spans="1:49" ht="16" customHeight="1" thickBot="1" x14ac:dyDescent="0.3">
      <c r="A56" s="7"/>
      <c r="B56" s="239"/>
      <c r="C56" s="239"/>
      <c r="D56" s="239"/>
      <c r="E56" s="239"/>
      <c r="F56" s="252" t="s">
        <v>314</v>
      </c>
      <c r="G56" s="273">
        <f>1-D7</f>
        <v>0.95</v>
      </c>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row>
    <row r="57" spans="1:49" ht="16" customHeight="1" x14ac:dyDescent="0.2">
      <c r="A57" s="7"/>
      <c r="B57" s="239"/>
      <c r="C57" s="239"/>
      <c r="D57" s="239"/>
      <c r="E57" s="239"/>
      <c r="F57" s="239"/>
      <c r="G57" s="239"/>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row>
    <row r="58" spans="1:49" ht="16" customHeight="1" x14ac:dyDescent="0.2">
      <c r="A58" s="7" t="s">
        <v>6</v>
      </c>
      <c r="B58" s="363" t="s">
        <v>310</v>
      </c>
      <c r="C58" s="363"/>
      <c r="D58" s="363"/>
      <c r="E58" s="363"/>
      <c r="F58" s="363"/>
      <c r="G58" s="363"/>
      <c r="H58" s="363"/>
      <c r="I58" s="363"/>
      <c r="J58" s="239"/>
      <c r="K58" s="239"/>
      <c r="L58" s="2"/>
      <c r="M58" s="239"/>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row>
    <row r="59" spans="1:49" ht="16" customHeight="1" x14ac:dyDescent="0.2">
      <c r="A59" s="7"/>
      <c r="B59" s="363"/>
      <c r="C59" s="363"/>
      <c r="D59" s="363"/>
      <c r="E59" s="363"/>
      <c r="F59" s="363"/>
      <c r="G59" s="363"/>
      <c r="H59" s="363"/>
      <c r="I59" s="363"/>
      <c r="J59" s="239"/>
      <c r="K59" s="239"/>
      <c r="L59" s="2"/>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39"/>
    </row>
    <row r="60" spans="1:49" ht="16" customHeight="1" x14ac:dyDescent="0.2">
      <c r="A60" s="7"/>
      <c r="B60" s="239"/>
      <c r="C60" s="239"/>
      <c r="D60" s="239"/>
      <c r="E60" s="239"/>
      <c r="F60" s="239"/>
      <c r="G60" s="239"/>
      <c r="H60" s="239"/>
      <c r="I60" s="239"/>
      <c r="J60" s="239"/>
      <c r="K60" s="239"/>
      <c r="L60" s="2"/>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39"/>
    </row>
    <row r="61" spans="1:49" ht="16" customHeight="1" x14ac:dyDescent="0.2">
      <c r="A61" s="7"/>
      <c r="B61" s="134" t="s">
        <v>316</v>
      </c>
      <c r="C61" s="239"/>
      <c r="D61" s="239"/>
      <c r="E61" s="239"/>
      <c r="F61" s="251"/>
      <c r="G61" s="251"/>
      <c r="H61" s="239"/>
      <c r="I61" s="239"/>
      <c r="J61" s="239"/>
      <c r="K61" s="239"/>
      <c r="L61" s="2"/>
      <c r="M61" s="239"/>
      <c r="N61" s="239"/>
      <c r="O61" s="239"/>
      <c r="P61" s="239"/>
      <c r="Q61" s="239"/>
      <c r="R61" s="239"/>
      <c r="S61" s="239"/>
      <c r="T61" s="239"/>
      <c r="U61" s="239"/>
      <c r="V61" s="239"/>
      <c r="W61" s="239"/>
      <c r="X61" s="239"/>
      <c r="Y61" s="239"/>
      <c r="Z61" s="239"/>
      <c r="AA61" s="239"/>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row>
    <row r="62" spans="1:49" ht="16" customHeight="1" thickBot="1" x14ac:dyDescent="0.25">
      <c r="A62" s="7"/>
      <c r="B62" s="239"/>
      <c r="C62" s="239"/>
      <c r="D62" s="239"/>
      <c r="E62" s="239"/>
      <c r="F62" s="239"/>
      <c r="G62" s="239"/>
      <c r="H62" s="239"/>
      <c r="I62" s="239"/>
      <c r="J62" s="239"/>
      <c r="K62" s="239"/>
      <c r="L62" s="2"/>
      <c r="M62" s="239"/>
      <c r="N62" s="239"/>
      <c r="O62" s="239"/>
      <c r="P62" s="239"/>
      <c r="Q62" s="239"/>
      <c r="R62" s="239"/>
      <c r="S62" s="239"/>
      <c r="T62" s="239"/>
      <c r="U62" s="239"/>
      <c r="V62" s="239"/>
      <c r="W62" s="239"/>
      <c r="X62" s="239"/>
      <c r="Y62" s="239"/>
      <c r="Z62" s="239"/>
      <c r="AA62" s="239"/>
      <c r="AB62" s="239"/>
      <c r="AC62" s="239"/>
      <c r="AD62" s="239"/>
      <c r="AE62" s="239"/>
      <c r="AF62" s="239"/>
      <c r="AG62" s="239"/>
      <c r="AH62" s="239"/>
      <c r="AI62" s="239"/>
      <c r="AJ62" s="239"/>
      <c r="AK62" s="239"/>
      <c r="AL62" s="239"/>
      <c r="AM62" s="239"/>
      <c r="AN62" s="239"/>
      <c r="AO62" s="239"/>
      <c r="AP62" s="239"/>
      <c r="AQ62" s="239"/>
      <c r="AR62" s="239"/>
      <c r="AS62" s="239"/>
      <c r="AT62" s="239"/>
      <c r="AU62" s="239"/>
      <c r="AV62" s="239"/>
      <c r="AW62" s="239"/>
    </row>
    <row r="63" spans="1:49" ht="16" customHeight="1" thickBot="1" x14ac:dyDescent="0.3">
      <c r="A63" s="7"/>
      <c r="B63" s="239"/>
      <c r="C63" s="239"/>
      <c r="D63" s="239"/>
      <c r="E63" s="239"/>
      <c r="F63" s="252" t="s">
        <v>315</v>
      </c>
      <c r="G63" s="274">
        <f>_xlfn.NORM.S.DIST(_xlfn.NORM.S.INV(G56)+$E$20,TRUE)</f>
        <v>0.99168649929518649</v>
      </c>
      <c r="H63" s="239"/>
      <c r="I63" s="239"/>
      <c r="J63" s="239"/>
      <c r="K63" s="239"/>
      <c r="L63" s="2"/>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row>
    <row r="64" spans="1:49" ht="16" customHeight="1" x14ac:dyDescent="0.2">
      <c r="A64" s="7"/>
      <c r="B64" s="239"/>
      <c r="C64" s="239"/>
      <c r="D64" s="239"/>
      <c r="E64" s="239"/>
      <c r="H64" s="239"/>
      <c r="I64" s="239"/>
      <c r="J64" s="239"/>
      <c r="K64" s="239"/>
      <c r="L64" s="2"/>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row>
    <row r="65" spans="1:49" ht="16" customHeight="1" x14ac:dyDescent="0.2">
      <c r="A65" s="7"/>
      <c r="B65" s="134" t="s">
        <v>199</v>
      </c>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row>
    <row r="66" spans="1:49" ht="16" customHeight="1" x14ac:dyDescent="0.2">
      <c r="A66" s="7"/>
      <c r="B66" s="321" t="s">
        <v>445</v>
      </c>
      <c r="C66" s="239"/>
      <c r="D66" s="239"/>
      <c r="E66" s="239"/>
      <c r="F66" s="239"/>
      <c r="G66" s="239"/>
      <c r="H66" s="239"/>
      <c r="I66" s="239"/>
      <c r="J66" s="239"/>
      <c r="K66" s="239"/>
      <c r="L66" s="239"/>
      <c r="M66" s="239"/>
      <c r="N66" s="239"/>
      <c r="O66" s="239"/>
      <c r="P66" s="239"/>
      <c r="Q66" s="239"/>
      <c r="R66" s="239"/>
      <c r="S66" s="239"/>
      <c r="T66" s="239"/>
      <c r="U66" s="239"/>
      <c r="V66" s="239"/>
      <c r="W66" s="239"/>
      <c r="X66" s="239"/>
      <c r="Y66" s="239"/>
      <c r="Z66" s="239"/>
      <c r="AA66" s="239"/>
      <c r="AB66" s="239"/>
      <c r="AC66" s="239"/>
      <c r="AD66" s="239"/>
      <c r="AE66" s="239"/>
      <c r="AF66" s="239"/>
      <c r="AG66" s="239"/>
      <c r="AH66" s="239"/>
      <c r="AI66" s="239"/>
      <c r="AJ66" s="239"/>
      <c r="AK66" s="239"/>
      <c r="AL66" s="239"/>
      <c r="AM66" s="239"/>
      <c r="AN66" s="239"/>
      <c r="AO66" s="239"/>
      <c r="AP66" s="239"/>
      <c r="AQ66" s="239"/>
      <c r="AR66" s="239"/>
      <c r="AS66" s="239"/>
      <c r="AT66" s="239"/>
      <c r="AU66" s="239"/>
      <c r="AV66" s="239"/>
      <c r="AW66" s="239"/>
    </row>
    <row r="67" spans="1:49" ht="16" customHeight="1" x14ac:dyDescent="0.2">
      <c r="A67" s="7"/>
      <c r="B67" s="239"/>
      <c r="C67" s="239"/>
      <c r="D67" s="239"/>
      <c r="E67" s="239"/>
      <c r="F67" s="239"/>
      <c r="G67" s="239"/>
      <c r="H67" s="239"/>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39"/>
      <c r="AL67" s="239"/>
      <c r="AM67" s="239"/>
      <c r="AN67" s="239"/>
      <c r="AO67" s="239"/>
      <c r="AP67" s="239"/>
      <c r="AQ67" s="239"/>
      <c r="AR67" s="239"/>
      <c r="AS67" s="239"/>
      <c r="AT67" s="239"/>
      <c r="AU67" s="239"/>
      <c r="AV67" s="239"/>
      <c r="AW67" s="239"/>
    </row>
    <row r="68" spans="1:49" ht="16" customHeight="1" x14ac:dyDescent="0.2">
      <c r="A68" s="7"/>
      <c r="B68" s="11" t="s">
        <v>35</v>
      </c>
      <c r="C68" s="239"/>
      <c r="D68" s="239"/>
      <c r="E68" s="239"/>
      <c r="F68" s="239"/>
      <c r="G68" s="239"/>
      <c r="H68" s="239"/>
      <c r="I68" s="239"/>
      <c r="J68" s="239"/>
      <c r="K68" s="239"/>
      <c r="L68" s="239"/>
      <c r="M68" s="239"/>
      <c r="N68" s="239"/>
      <c r="O68" s="239"/>
      <c r="P68" s="239"/>
      <c r="Q68" s="239"/>
      <c r="R68" s="239"/>
      <c r="S68" s="239"/>
      <c r="T68" s="239"/>
      <c r="U68" s="239"/>
      <c r="V68" s="239"/>
      <c r="W68" s="239"/>
      <c r="X68" s="239"/>
      <c r="Y68" s="239"/>
      <c r="Z68" s="239"/>
      <c r="AA68" s="239"/>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39"/>
    </row>
    <row r="69" spans="1:49" ht="16" customHeight="1" x14ac:dyDescent="0.2">
      <c r="A69" s="7"/>
      <c r="B69" s="239" t="s">
        <v>321</v>
      </c>
      <c r="C69" s="239"/>
      <c r="D69" s="239"/>
      <c r="E69" s="239"/>
      <c r="F69" s="239"/>
      <c r="G69" s="239"/>
      <c r="H69" s="239"/>
      <c r="I69" s="239"/>
      <c r="J69" s="239"/>
      <c r="K69" s="239"/>
      <c r="L69" s="239"/>
      <c r="M69" s="239"/>
      <c r="N69" s="239"/>
      <c r="O69" s="239"/>
      <c r="P69" s="239"/>
      <c r="Q69" s="239"/>
      <c r="R69" s="239"/>
      <c r="S69" s="239"/>
      <c r="T69" s="239"/>
      <c r="U69" s="239"/>
      <c r="V69" s="239"/>
      <c r="W69" s="239"/>
      <c r="X69" s="239"/>
      <c r="Y69" s="239"/>
      <c r="Z69" s="239"/>
      <c r="AA69" s="239"/>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39"/>
    </row>
    <row r="70" spans="1:49" ht="16" customHeight="1" x14ac:dyDescent="0.2">
      <c r="A70" s="7"/>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row>
    <row r="71" spans="1:49" ht="16" customHeight="1" x14ac:dyDescent="0.2">
      <c r="A71" s="7" t="s">
        <v>5</v>
      </c>
      <c r="B71" s="363" t="s">
        <v>311</v>
      </c>
      <c r="C71" s="363"/>
      <c r="D71" s="363"/>
      <c r="E71" s="363"/>
      <c r="F71" s="363"/>
      <c r="G71" s="363"/>
      <c r="H71" s="363"/>
      <c r="I71" s="363"/>
      <c r="J71" s="239"/>
      <c r="K71" s="239"/>
      <c r="L71" s="2"/>
      <c r="M71" s="239"/>
      <c r="N71" s="239"/>
      <c r="O71" s="239"/>
      <c r="P71" s="239"/>
      <c r="Q71" s="239"/>
      <c r="R71" s="239"/>
      <c r="S71" s="239"/>
      <c r="T71" s="239"/>
      <c r="U71" s="239"/>
      <c r="V71" s="239"/>
      <c r="W71" s="239"/>
      <c r="X71" s="239"/>
      <c r="Y71" s="239"/>
      <c r="Z71" s="239"/>
      <c r="AA71" s="239"/>
      <c r="AB71" s="239"/>
      <c r="AC71" s="239"/>
      <c r="AD71" s="239"/>
      <c r="AE71" s="239"/>
      <c r="AF71" s="239"/>
      <c r="AG71" s="239"/>
      <c r="AH71" s="239"/>
      <c r="AI71" s="239"/>
      <c r="AJ71" s="239"/>
      <c r="AK71" s="239"/>
      <c r="AL71" s="239"/>
      <c r="AM71" s="239"/>
      <c r="AN71" s="239"/>
      <c r="AO71" s="239"/>
      <c r="AP71" s="239"/>
      <c r="AQ71" s="239"/>
      <c r="AR71" s="239"/>
      <c r="AS71" s="239"/>
      <c r="AT71" s="239"/>
      <c r="AU71" s="239"/>
      <c r="AV71" s="239"/>
      <c r="AW71" s="239"/>
    </row>
    <row r="72" spans="1:49" ht="16" customHeight="1" x14ac:dyDescent="0.2">
      <c r="A72" s="7"/>
      <c r="B72" s="363"/>
      <c r="C72" s="363"/>
      <c r="D72" s="363"/>
      <c r="E72" s="363"/>
      <c r="F72" s="363"/>
      <c r="G72" s="363"/>
      <c r="H72" s="363"/>
      <c r="I72" s="363"/>
      <c r="J72" s="239"/>
      <c r="K72" s="239"/>
      <c r="L72" s="2"/>
      <c r="M72" s="239"/>
      <c r="N72" s="239"/>
      <c r="O72" s="239"/>
      <c r="P72" s="239"/>
      <c r="Q72" s="239"/>
      <c r="R72" s="239"/>
      <c r="S72" s="239"/>
      <c r="T72" s="239"/>
      <c r="U72" s="239"/>
      <c r="V72" s="239"/>
      <c r="W72" s="239"/>
      <c r="X72" s="239"/>
      <c r="Y72" s="239"/>
      <c r="Z72" s="239"/>
      <c r="AA72" s="239"/>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row>
    <row r="73" spans="1:49" ht="16" customHeight="1" x14ac:dyDescent="0.2">
      <c r="A73" s="7"/>
      <c r="B73" s="239"/>
      <c r="C73" s="239"/>
      <c r="D73" s="239"/>
      <c r="E73" s="239"/>
      <c r="F73" s="239"/>
      <c r="G73" s="239"/>
      <c r="H73" s="239"/>
      <c r="I73" s="239"/>
      <c r="J73" s="239"/>
      <c r="K73" s="239"/>
      <c r="L73" s="2"/>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row>
    <row r="74" spans="1:49" ht="16" customHeight="1" x14ac:dyDescent="0.2">
      <c r="A74" s="7"/>
      <c r="B74" s="239"/>
      <c r="C74" s="239"/>
      <c r="D74" s="239"/>
      <c r="E74" s="239"/>
      <c r="F74" s="251"/>
      <c r="G74" s="251"/>
      <c r="H74" s="239"/>
      <c r="I74" s="239"/>
      <c r="J74" s="239"/>
      <c r="K74" s="239"/>
      <c r="L74" s="2"/>
      <c r="M74" s="239"/>
      <c r="N74" s="239"/>
      <c r="O74" s="239"/>
      <c r="P74" s="239"/>
      <c r="Q74" s="239"/>
      <c r="R74" s="239"/>
      <c r="S74" s="239"/>
      <c r="T74" s="239"/>
      <c r="U74" s="239"/>
      <c r="V74" s="239"/>
      <c r="W74" s="239"/>
      <c r="X74" s="239"/>
      <c r="Y74" s="239"/>
      <c r="Z74" s="239"/>
      <c r="AA74" s="239"/>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row>
    <row r="75" spans="1:49" ht="16" customHeight="1" x14ac:dyDescent="0.2">
      <c r="A75" s="7"/>
      <c r="B75" s="239"/>
      <c r="C75" s="239"/>
      <c r="D75" s="239"/>
      <c r="E75" s="239"/>
      <c r="F75" s="239"/>
      <c r="G75" s="239"/>
      <c r="H75" s="239"/>
      <c r="I75" s="239"/>
      <c r="J75" s="239"/>
      <c r="K75" s="239"/>
      <c r="L75" s="2"/>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row>
    <row r="76" spans="1:49" ht="16" customHeight="1" thickBot="1" x14ac:dyDescent="0.25">
      <c r="A76" s="7"/>
      <c r="B76" s="239"/>
      <c r="C76" s="239"/>
      <c r="D76" s="239"/>
      <c r="E76" s="239"/>
      <c r="F76" s="239"/>
      <c r="G76" s="239"/>
      <c r="H76" s="239"/>
      <c r="I76" s="239"/>
      <c r="J76" s="239"/>
      <c r="K76" s="239"/>
      <c r="L76" s="2"/>
      <c r="M76" s="239"/>
      <c r="N76" s="239"/>
      <c r="O76" s="239"/>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row>
    <row r="77" spans="1:49" ht="16" customHeight="1" thickBot="1" x14ac:dyDescent="0.3">
      <c r="A77" s="7"/>
      <c r="B77" s="239"/>
      <c r="C77" s="239"/>
      <c r="D77" s="239"/>
      <c r="E77" s="239"/>
      <c r="F77" s="252" t="s">
        <v>320</v>
      </c>
      <c r="G77" s="274">
        <f>H100-G63</f>
        <v>8.3135007048135146E-3</v>
      </c>
      <c r="H77" s="239"/>
      <c r="I77" s="239"/>
      <c r="J77" s="239"/>
      <c r="K77" s="239"/>
      <c r="L77" s="2"/>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row>
    <row r="78" spans="1:49" ht="16" customHeight="1" x14ac:dyDescent="0.2">
      <c r="A78" s="7"/>
      <c r="B78" s="239"/>
      <c r="C78" s="239"/>
      <c r="D78" s="239"/>
      <c r="E78" s="239"/>
      <c r="F78" s="239"/>
      <c r="G78" s="239"/>
      <c r="H78" s="239"/>
      <c r="I78" s="239"/>
      <c r="J78" s="239"/>
      <c r="K78" s="239"/>
      <c r="L78" s="2"/>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row>
    <row r="79" spans="1:49" ht="16" customHeight="1" x14ac:dyDescent="0.2">
      <c r="A79" s="7" t="s">
        <v>191</v>
      </c>
      <c r="B79" s="363" t="s">
        <v>322</v>
      </c>
      <c r="C79" s="363"/>
      <c r="D79" s="363"/>
      <c r="E79" s="363"/>
      <c r="F79" s="363"/>
      <c r="G79" s="363"/>
      <c r="H79" s="363"/>
      <c r="I79" s="363"/>
      <c r="J79" s="239"/>
      <c r="K79" s="239"/>
      <c r="L79" s="2"/>
      <c r="M79" s="239"/>
      <c r="N79" s="239"/>
      <c r="O79" s="239"/>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row>
    <row r="80" spans="1:49" ht="16" customHeight="1" x14ac:dyDescent="0.2">
      <c r="A80" s="7"/>
      <c r="B80" s="363"/>
      <c r="C80" s="363"/>
      <c r="D80" s="363"/>
      <c r="E80" s="363"/>
      <c r="F80" s="363"/>
      <c r="G80" s="363"/>
      <c r="H80" s="363"/>
      <c r="I80" s="363"/>
      <c r="J80" s="239"/>
      <c r="K80" s="239"/>
      <c r="L80" s="2"/>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row>
    <row r="81" spans="1:49" ht="16" customHeight="1" x14ac:dyDescent="0.2">
      <c r="A81" s="7"/>
      <c r="B81" s="239"/>
      <c r="C81" s="239"/>
      <c r="D81" s="239"/>
      <c r="E81" s="239"/>
      <c r="F81" s="239"/>
      <c r="G81" s="239"/>
      <c r="H81" s="239"/>
      <c r="I81" s="239"/>
      <c r="J81" s="239"/>
      <c r="K81" s="239"/>
      <c r="L81" s="2"/>
      <c r="M81" s="239"/>
      <c r="N81" s="239"/>
      <c r="O81" s="239"/>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c r="AQ81" s="239"/>
      <c r="AR81" s="239"/>
      <c r="AS81" s="239"/>
      <c r="AT81" s="239"/>
      <c r="AU81" s="239"/>
      <c r="AV81" s="239"/>
      <c r="AW81" s="239"/>
    </row>
    <row r="82" spans="1:49" ht="16" customHeight="1" x14ac:dyDescent="0.2">
      <c r="A82" s="7"/>
      <c r="B82" s="239"/>
      <c r="C82" s="239"/>
      <c r="D82" s="239"/>
      <c r="E82" s="239"/>
      <c r="F82" s="251"/>
      <c r="G82" s="251"/>
      <c r="H82" s="239"/>
      <c r="I82" s="239"/>
      <c r="J82" s="239"/>
      <c r="K82" s="239"/>
      <c r="L82" s="2"/>
      <c r="M82" s="239"/>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row>
    <row r="83" spans="1:49" ht="16" customHeight="1" x14ac:dyDescent="0.2">
      <c r="A83" s="7"/>
      <c r="B83" s="239"/>
      <c r="C83" s="239"/>
      <c r="D83" s="239"/>
      <c r="E83" s="239"/>
      <c r="F83" s="239"/>
      <c r="G83" s="239"/>
      <c r="H83" s="239"/>
      <c r="I83" s="239"/>
      <c r="J83" s="239"/>
      <c r="K83" s="239"/>
      <c r="L83" s="2"/>
      <c r="M83" s="239"/>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row>
    <row r="84" spans="1:49" ht="16" customHeight="1" x14ac:dyDescent="0.2">
      <c r="A84" s="7"/>
      <c r="B84" s="239"/>
      <c r="C84" s="239"/>
      <c r="D84" s="239"/>
      <c r="E84" s="239"/>
      <c r="F84" s="239"/>
      <c r="G84" s="239"/>
      <c r="H84" s="239"/>
      <c r="I84" s="239"/>
      <c r="J84" s="239"/>
      <c r="K84" s="239"/>
      <c r="L84" s="2"/>
      <c r="M84" s="239"/>
      <c r="N84" s="239"/>
      <c r="O84" s="239"/>
      <c r="P84" s="239"/>
      <c r="Q84" s="239"/>
      <c r="R84" s="239"/>
      <c r="S84" s="239"/>
      <c r="T84" s="239"/>
      <c r="U84" s="239"/>
      <c r="V84" s="239"/>
      <c r="W84" s="239"/>
      <c r="X84" s="239"/>
      <c r="Y84" s="239"/>
      <c r="Z84" s="239"/>
      <c r="AA84" s="239"/>
      <c r="AB84" s="239"/>
      <c r="AC84" s="239"/>
      <c r="AD84" s="239"/>
      <c r="AE84" s="239"/>
      <c r="AF84" s="239"/>
      <c r="AG84" s="239"/>
      <c r="AH84" s="239"/>
      <c r="AI84" s="239"/>
      <c r="AJ84" s="239"/>
      <c r="AK84" s="239"/>
      <c r="AL84" s="239"/>
      <c r="AM84" s="239"/>
      <c r="AN84" s="239"/>
      <c r="AO84" s="239"/>
      <c r="AP84" s="239"/>
      <c r="AQ84" s="239"/>
      <c r="AR84" s="239"/>
      <c r="AS84" s="239"/>
      <c r="AT84" s="239"/>
      <c r="AU84" s="239"/>
      <c r="AV84" s="239"/>
      <c r="AW84" s="239"/>
    </row>
    <row r="85" spans="1:49" ht="16" customHeight="1" x14ac:dyDescent="0.2">
      <c r="A85" s="7"/>
      <c r="B85" s="239"/>
      <c r="C85" s="239"/>
      <c r="D85" s="239"/>
      <c r="E85" s="239"/>
      <c r="F85" s="239"/>
      <c r="G85" s="239"/>
      <c r="H85" s="239"/>
      <c r="I85" s="239"/>
      <c r="J85" s="239"/>
      <c r="K85" s="239"/>
      <c r="L85" s="2"/>
      <c r="M85" s="239"/>
      <c r="N85" s="239"/>
      <c r="O85" s="239"/>
      <c r="P85" s="239"/>
      <c r="Q85" s="239"/>
      <c r="R85" s="239"/>
      <c r="S85" s="239"/>
      <c r="T85" s="239"/>
      <c r="U85" s="239"/>
      <c r="V85" s="239"/>
      <c r="W85" s="239"/>
      <c r="X85" s="239"/>
      <c r="Y85" s="239"/>
      <c r="Z85" s="239"/>
      <c r="AA85" s="239"/>
      <c r="AB85" s="239"/>
      <c r="AC85" s="239"/>
      <c r="AD85" s="239"/>
      <c r="AE85" s="239"/>
      <c r="AF85" s="239"/>
      <c r="AG85" s="239"/>
      <c r="AH85" s="239"/>
      <c r="AI85" s="239"/>
      <c r="AJ85" s="239"/>
      <c r="AK85" s="239"/>
      <c r="AL85" s="239"/>
      <c r="AM85" s="239"/>
      <c r="AN85" s="239"/>
      <c r="AO85" s="239"/>
      <c r="AP85" s="239"/>
      <c r="AQ85" s="239"/>
      <c r="AR85" s="239"/>
      <c r="AS85" s="239"/>
      <c r="AT85" s="239"/>
      <c r="AU85" s="239"/>
      <c r="AV85" s="239"/>
      <c r="AW85" s="239"/>
    </row>
    <row r="86" spans="1:49" ht="16" customHeight="1" x14ac:dyDescent="0.2">
      <c r="A86" s="7"/>
      <c r="B86" s="239"/>
      <c r="C86" s="239"/>
      <c r="D86" s="239"/>
      <c r="E86" s="239"/>
      <c r="F86" s="239"/>
      <c r="G86" s="239"/>
      <c r="H86" s="239"/>
      <c r="I86" s="239"/>
      <c r="J86" s="239"/>
      <c r="K86" s="239"/>
      <c r="L86" s="2"/>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c r="AQ86" s="239"/>
      <c r="AR86" s="239"/>
      <c r="AS86" s="239"/>
      <c r="AT86" s="239"/>
      <c r="AU86" s="239"/>
      <c r="AV86" s="239"/>
      <c r="AW86" s="239"/>
    </row>
    <row r="87" spans="1:49" ht="16" customHeight="1" x14ac:dyDescent="0.2">
      <c r="A87" s="7"/>
      <c r="B87" s="239"/>
      <c r="C87" s="239"/>
      <c r="D87" s="239"/>
      <c r="E87" s="239"/>
      <c r="F87" s="239"/>
      <c r="G87" s="239"/>
      <c r="H87" s="239"/>
      <c r="I87" s="239"/>
      <c r="J87" s="239"/>
      <c r="K87" s="239"/>
      <c r="L87" s="2"/>
      <c r="M87" s="239"/>
      <c r="N87" s="239"/>
      <c r="O87" s="239"/>
      <c r="P87" s="239"/>
      <c r="Q87" s="239"/>
      <c r="R87" s="239"/>
      <c r="S87" s="239"/>
      <c r="T87" s="239"/>
      <c r="U87" s="239"/>
      <c r="V87" s="239"/>
      <c r="W87" s="239"/>
      <c r="X87" s="239"/>
      <c r="Y87" s="239"/>
      <c r="Z87" s="239"/>
      <c r="AA87" s="239"/>
      <c r="AB87" s="239"/>
      <c r="AC87" s="239"/>
      <c r="AD87" s="239"/>
      <c r="AE87" s="239"/>
      <c r="AF87" s="239"/>
      <c r="AG87" s="239"/>
      <c r="AH87" s="239"/>
      <c r="AI87" s="239"/>
      <c r="AJ87" s="239"/>
      <c r="AK87" s="239"/>
      <c r="AL87" s="239"/>
      <c r="AM87" s="239"/>
      <c r="AN87" s="239"/>
      <c r="AO87" s="239"/>
      <c r="AP87" s="239"/>
      <c r="AQ87" s="239"/>
      <c r="AR87" s="239"/>
      <c r="AS87" s="239"/>
      <c r="AT87" s="239"/>
      <c r="AU87" s="239"/>
      <c r="AV87" s="239"/>
      <c r="AW87" s="239"/>
    </row>
    <row r="88" spans="1:49" ht="16" customHeight="1" thickBot="1" x14ac:dyDescent="0.25">
      <c r="A88" s="7"/>
      <c r="B88" s="239"/>
      <c r="C88" s="239"/>
      <c r="D88" s="239"/>
      <c r="E88" s="239"/>
      <c r="F88" s="239"/>
      <c r="G88" s="239"/>
      <c r="H88" s="239"/>
      <c r="I88" s="239"/>
      <c r="J88" s="239"/>
      <c r="K88" s="239"/>
      <c r="L88" s="2"/>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39"/>
      <c r="AL88" s="239"/>
      <c r="AM88" s="239"/>
      <c r="AN88" s="239"/>
      <c r="AO88" s="239"/>
      <c r="AP88" s="239"/>
      <c r="AQ88" s="239"/>
      <c r="AR88" s="239"/>
      <c r="AS88" s="239"/>
      <c r="AT88" s="239"/>
      <c r="AU88" s="239"/>
      <c r="AV88" s="239"/>
      <c r="AW88" s="239"/>
    </row>
    <row r="89" spans="1:49" ht="16" customHeight="1" thickBot="1" x14ac:dyDescent="0.25">
      <c r="A89" s="7"/>
      <c r="B89" s="239"/>
      <c r="C89" s="239"/>
      <c r="D89" s="239"/>
      <c r="E89" s="239"/>
      <c r="F89" s="252" t="s">
        <v>323</v>
      </c>
      <c r="G89" s="253">
        <f>SUMPRODUCT(E100:E109,D100:D109)</f>
        <v>19784.899999999998</v>
      </c>
      <c r="H89" s="239"/>
      <c r="K89" s="239"/>
      <c r="L89" s="2"/>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row>
    <row r="90" spans="1:49" ht="16" customHeight="1" thickBot="1" x14ac:dyDescent="0.25">
      <c r="A90" s="7"/>
      <c r="B90" s="239"/>
      <c r="C90" s="239"/>
      <c r="D90" s="239"/>
      <c r="E90" s="239"/>
      <c r="F90" s="239"/>
      <c r="G90" s="239"/>
      <c r="H90" s="239"/>
      <c r="I90" s="239"/>
      <c r="J90" s="239"/>
      <c r="K90" s="239"/>
      <c r="L90" s="2"/>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row>
    <row r="91" spans="1:49" ht="16" customHeight="1" thickBot="1" x14ac:dyDescent="0.25">
      <c r="A91" s="7"/>
      <c r="B91" s="239"/>
      <c r="C91" s="239"/>
      <c r="D91" s="239"/>
      <c r="E91" s="239"/>
      <c r="F91" s="252" t="s">
        <v>121</v>
      </c>
      <c r="G91" s="253">
        <f>SUMPRODUCT(E100:E109,I100:I109)</f>
        <v>24249.456440920396</v>
      </c>
      <c r="H91" s="239"/>
      <c r="I91" s="239"/>
      <c r="J91" s="239"/>
      <c r="K91" s="239"/>
      <c r="L91" s="2"/>
      <c r="M91" s="239"/>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row>
    <row r="92" spans="1:49" ht="16" customHeight="1" x14ac:dyDescent="0.2">
      <c r="A92" s="7"/>
      <c r="B92" s="239"/>
      <c r="C92" s="239"/>
      <c r="D92" s="239"/>
      <c r="E92" s="239"/>
      <c r="F92" s="251"/>
      <c r="G92" s="276"/>
      <c r="H92" s="239"/>
      <c r="I92" s="239"/>
      <c r="J92" s="239"/>
      <c r="K92" s="239"/>
      <c r="L92" s="2"/>
      <c r="M92" s="239"/>
      <c r="N92" s="239"/>
      <c r="O92" s="239"/>
      <c r="P92" s="239"/>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row>
    <row r="93" spans="1:49" ht="16" customHeight="1" x14ac:dyDescent="0.2">
      <c r="A93" s="7"/>
      <c r="B93" s="239" t="s">
        <v>339</v>
      </c>
      <c r="C93" s="239"/>
      <c r="D93" s="239"/>
      <c r="E93" s="239"/>
      <c r="F93" s="251"/>
      <c r="G93" s="276"/>
      <c r="H93" s="239"/>
      <c r="I93" s="239"/>
      <c r="J93" s="239"/>
      <c r="K93" s="239"/>
      <c r="L93" s="2"/>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row>
    <row r="94" spans="1:49" ht="16" customHeight="1" thickBot="1" x14ac:dyDescent="0.25">
      <c r="A94" s="7"/>
      <c r="B94" s="239"/>
      <c r="C94" s="239"/>
      <c r="D94" s="239"/>
      <c r="E94" s="239"/>
      <c r="F94" s="251"/>
      <c r="G94" s="276"/>
      <c r="H94" s="239"/>
      <c r="I94" s="239"/>
      <c r="J94" s="239"/>
      <c r="K94" s="239"/>
      <c r="L94" s="2"/>
      <c r="M94" s="239"/>
      <c r="N94" s="239"/>
      <c r="O94" s="239"/>
      <c r="P94" s="239"/>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row>
    <row r="95" spans="1:49" ht="16" customHeight="1" thickBot="1" x14ac:dyDescent="0.25">
      <c r="A95" s="7"/>
      <c r="B95" s="239"/>
      <c r="C95" s="279" t="s">
        <v>338</v>
      </c>
      <c r="D95" s="280">
        <v>40000</v>
      </c>
      <c r="E95" s="239"/>
      <c r="F95" s="251"/>
      <c r="G95" s="276"/>
      <c r="H95" s="239"/>
      <c r="I95" s="239"/>
      <c r="J95" s="239"/>
      <c r="K95" s="239"/>
      <c r="L95" s="2"/>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row>
    <row r="96" spans="1:49" ht="16" customHeight="1" x14ac:dyDescent="0.2">
      <c r="A96" s="7"/>
      <c r="B96" s="239"/>
      <c r="C96" s="239"/>
      <c r="D96" s="239"/>
      <c r="E96" s="239"/>
      <c r="F96" s="251"/>
      <c r="G96" s="276"/>
      <c r="H96" s="239"/>
      <c r="I96" s="239"/>
      <c r="J96" s="239"/>
      <c r="K96" s="239"/>
      <c r="L96" s="2"/>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row>
    <row r="97" spans="1:50" ht="16" customHeight="1" x14ac:dyDescent="0.2">
      <c r="A97" s="7"/>
      <c r="B97" s="239"/>
      <c r="C97" s="239"/>
      <c r="D97" s="239"/>
      <c r="E97" s="239"/>
      <c r="F97" s="239"/>
      <c r="G97" s="239"/>
      <c r="H97" s="239"/>
      <c r="I97" s="251" t="s">
        <v>325</v>
      </c>
      <c r="J97" s="239"/>
      <c r="K97" s="239"/>
      <c r="L97" s="2"/>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row>
    <row r="98" spans="1:50" ht="16" customHeight="1" x14ac:dyDescent="0.2">
      <c r="A98" s="7"/>
      <c r="B98" s="239"/>
      <c r="C98" s="239"/>
      <c r="D98" s="251" t="s">
        <v>324</v>
      </c>
      <c r="E98" s="239"/>
      <c r="F98" s="239"/>
      <c r="G98" s="239"/>
      <c r="H98" s="239"/>
      <c r="I98" s="251" t="s">
        <v>324</v>
      </c>
      <c r="J98" s="239"/>
      <c r="K98" s="239"/>
      <c r="L98" s="2"/>
      <c r="M98" s="239"/>
      <c r="N98" s="239"/>
      <c r="O98" s="239"/>
      <c r="P98" s="239"/>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row>
    <row r="99" spans="1:50" ht="16" customHeight="1" x14ac:dyDescent="0.2">
      <c r="A99" s="7"/>
      <c r="B99" s="103" t="s">
        <v>294</v>
      </c>
      <c r="C99" s="115" t="s">
        <v>291</v>
      </c>
      <c r="D99" s="103" t="s">
        <v>292</v>
      </c>
      <c r="E99" s="103" t="s">
        <v>298</v>
      </c>
      <c r="F99" s="103" t="s">
        <v>329</v>
      </c>
      <c r="G99" s="103" t="s">
        <v>295</v>
      </c>
      <c r="H99" s="103" t="s">
        <v>296</v>
      </c>
      <c r="I99" s="115" t="s">
        <v>297</v>
      </c>
      <c r="J99" s="103" t="s">
        <v>330</v>
      </c>
      <c r="K99" s="239"/>
      <c r="L99" s="2"/>
      <c r="M99" s="239"/>
      <c r="N99" s="239"/>
      <c r="O99" s="239"/>
      <c r="P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row>
    <row r="100" spans="1:50" ht="16" customHeight="1" x14ac:dyDescent="0.2">
      <c r="A100" s="7"/>
      <c r="B100" s="261">
        <v>0</v>
      </c>
      <c r="C100" s="265">
        <v>0</v>
      </c>
      <c r="D100" s="263">
        <v>0</v>
      </c>
      <c r="E100" s="262">
        <f>MIN(C100,$D$95)</f>
        <v>0</v>
      </c>
      <c r="F100" s="262">
        <f>E100*D100</f>
        <v>0</v>
      </c>
      <c r="G100" s="263">
        <f>1-SUM(D$100:$D100)</f>
        <v>1</v>
      </c>
      <c r="H100" s="263">
        <v>1</v>
      </c>
      <c r="I100" s="268">
        <f>1-H100</f>
        <v>0</v>
      </c>
      <c r="J100" s="262">
        <f t="shared" ref="J100:J109" si="0">I100*E100</f>
        <v>0</v>
      </c>
      <c r="K100" s="239"/>
      <c r="L100" s="2"/>
      <c r="M100" s="239"/>
      <c r="N100" s="239"/>
      <c r="O100" s="239"/>
      <c r="P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row>
    <row r="101" spans="1:50" ht="16" customHeight="1" x14ac:dyDescent="0.2">
      <c r="A101" s="7"/>
      <c r="B101" s="261">
        <v>1</v>
      </c>
      <c r="C101" s="265">
        <f t="shared" ref="C101:D109" si="1">C7</f>
        <v>13260</v>
      </c>
      <c r="D101" s="263">
        <f t="shared" si="1"/>
        <v>0.05</v>
      </c>
      <c r="E101" s="262">
        <f t="shared" ref="E101:E109" si="2">MIN(C101,$D$95)</f>
        <v>13260</v>
      </c>
      <c r="F101" s="262">
        <f>E101*D101</f>
        <v>663</v>
      </c>
      <c r="G101" s="263">
        <f>1-SUM(D$100:$D101)</f>
        <v>0.95</v>
      </c>
      <c r="H101" s="263">
        <f t="shared" ref="H101:H108" si="3">_xlfn.NORM.S.DIST(_xlfn.NORM.S.INV(G101)+$E$20,TRUE)</f>
        <v>0.99168649929518649</v>
      </c>
      <c r="I101" s="268">
        <f t="shared" ref="I101:I109" si="4">H100-H101</f>
        <v>8.3135007048135146E-3</v>
      </c>
      <c r="J101" s="262">
        <f t="shared" si="0"/>
        <v>110.23701934582721</v>
      </c>
      <c r="K101" s="239"/>
      <c r="L101" s="2"/>
      <c r="M101" s="239"/>
      <c r="N101" s="239"/>
      <c r="O101" s="239"/>
      <c r="P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row>
    <row r="102" spans="1:50" ht="16" customHeight="1" x14ac:dyDescent="0.2">
      <c r="A102" s="7"/>
      <c r="B102" s="261">
        <v>2</v>
      </c>
      <c r="C102" s="265">
        <f t="shared" si="1"/>
        <v>15210</v>
      </c>
      <c r="D102" s="263">
        <f t="shared" si="1"/>
        <v>0.13</v>
      </c>
      <c r="E102" s="262">
        <f t="shared" si="2"/>
        <v>15210</v>
      </c>
      <c r="F102" s="262">
        <f t="shared" ref="F102:F109" si="5">E102*D102</f>
        <v>1977.3</v>
      </c>
      <c r="G102" s="263">
        <f>1-SUM(D$101:$D102)</f>
        <v>0.82000000000000006</v>
      </c>
      <c r="H102" s="263">
        <f t="shared" si="3"/>
        <v>0.95208002988742046</v>
      </c>
      <c r="I102" s="268">
        <f t="shared" si="4"/>
        <v>3.9606469407766021E-2</v>
      </c>
      <c r="J102" s="262">
        <f t="shared" si="0"/>
        <v>602.41439969212115</v>
      </c>
      <c r="K102" s="239"/>
      <c r="L102" s="2"/>
      <c r="M102" s="239"/>
      <c r="N102" s="239"/>
      <c r="O102" s="239"/>
      <c r="P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row>
    <row r="103" spans="1:50" ht="16" customHeight="1" x14ac:dyDescent="0.2">
      <c r="A103" s="7"/>
      <c r="B103" s="261">
        <v>3</v>
      </c>
      <c r="C103" s="265">
        <f t="shared" si="1"/>
        <v>16380</v>
      </c>
      <c r="D103" s="263">
        <f t="shared" si="1"/>
        <v>0.17</v>
      </c>
      <c r="E103" s="262">
        <f t="shared" si="2"/>
        <v>16380</v>
      </c>
      <c r="F103" s="262">
        <f t="shared" si="5"/>
        <v>2784.6000000000004</v>
      </c>
      <c r="G103" s="263">
        <f>1-SUM(D$101:$D103)</f>
        <v>0.65</v>
      </c>
      <c r="H103" s="263">
        <f t="shared" si="3"/>
        <v>0.87187946500553648</v>
      </c>
      <c r="I103" s="268">
        <f t="shared" si="4"/>
        <v>8.0200564881883984E-2</v>
      </c>
      <c r="J103" s="262">
        <f t="shared" si="0"/>
        <v>1313.6852527652597</v>
      </c>
      <c r="K103" s="239"/>
      <c r="L103" s="2"/>
      <c r="M103" s="239"/>
      <c r="N103" s="239"/>
      <c r="O103" s="239"/>
      <c r="P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row>
    <row r="104" spans="1:50" ht="16" customHeight="1" x14ac:dyDescent="0.2">
      <c r="A104" s="7"/>
      <c r="B104" s="261">
        <v>4</v>
      </c>
      <c r="C104" s="265">
        <f t="shared" si="1"/>
        <v>17940</v>
      </c>
      <c r="D104" s="263">
        <f t="shared" si="1"/>
        <v>0.2</v>
      </c>
      <c r="E104" s="262">
        <f t="shared" si="2"/>
        <v>17940</v>
      </c>
      <c r="F104" s="262">
        <f t="shared" si="5"/>
        <v>3588</v>
      </c>
      <c r="G104" s="263">
        <f>1-SUM(D$101:$D104)</f>
        <v>0.44999999999999996</v>
      </c>
      <c r="H104" s="263">
        <f>_xlfn.NORM.S.DIST(_xlfn.NORM.S.INV(G104)+$E$20,TRUE)</f>
        <v>0.73379739788301879</v>
      </c>
      <c r="I104" s="268">
        <f t="shared" si="4"/>
        <v>0.13808206712251769</v>
      </c>
      <c r="J104" s="262">
        <f t="shared" si="0"/>
        <v>2477.1922841779674</v>
      </c>
      <c r="K104" s="239"/>
      <c r="L104" s="2"/>
      <c r="M104" s="239"/>
      <c r="N104" s="239"/>
      <c r="O104" s="239"/>
      <c r="P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row>
    <row r="105" spans="1:50" ht="16" customHeight="1" x14ac:dyDescent="0.2">
      <c r="A105" s="7"/>
      <c r="B105" s="261">
        <v>5</v>
      </c>
      <c r="C105" s="265">
        <f t="shared" si="1"/>
        <v>18720</v>
      </c>
      <c r="D105" s="263">
        <f t="shared" si="1"/>
        <v>0.15000000000000002</v>
      </c>
      <c r="E105" s="262">
        <f t="shared" si="2"/>
        <v>18720</v>
      </c>
      <c r="F105" s="262">
        <f t="shared" si="5"/>
        <v>2808.0000000000005</v>
      </c>
      <c r="G105" s="263">
        <f>1-SUM(D$101:$D105)</f>
        <v>0.29999999999999993</v>
      </c>
      <c r="H105" s="263">
        <f t="shared" si="3"/>
        <v>0.58924353017343678</v>
      </c>
      <c r="I105" s="268">
        <f t="shared" si="4"/>
        <v>0.14455386770958201</v>
      </c>
      <c r="J105" s="262">
        <f t="shared" si="0"/>
        <v>2706.0484035233753</v>
      </c>
      <c r="K105" s="239"/>
      <c r="L105" s="2"/>
      <c r="M105" s="239"/>
      <c r="N105" s="239"/>
      <c r="O105" s="239"/>
      <c r="P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row>
    <row r="106" spans="1:50" ht="16" customHeight="1" x14ac:dyDescent="0.2">
      <c r="A106" s="7"/>
      <c r="B106" s="261">
        <v>6</v>
      </c>
      <c r="C106" s="265">
        <f t="shared" si="1"/>
        <v>22280</v>
      </c>
      <c r="D106" s="263">
        <f t="shared" si="1"/>
        <v>0.12</v>
      </c>
      <c r="E106" s="262">
        <f t="shared" si="2"/>
        <v>22280</v>
      </c>
      <c r="F106" s="262">
        <f t="shared" si="5"/>
        <v>2673.6</v>
      </c>
      <c r="G106" s="263">
        <f>1-SUM(D$101:$D106)</f>
        <v>0.17999999999999994</v>
      </c>
      <c r="H106" s="263">
        <f t="shared" si="3"/>
        <v>0.43432831559553609</v>
      </c>
      <c r="I106" s="268">
        <f t="shared" si="4"/>
        <v>0.1549152145779007</v>
      </c>
      <c r="J106" s="262">
        <f t="shared" si="0"/>
        <v>3451.5109807956273</v>
      </c>
      <c r="K106" s="239"/>
      <c r="L106" s="2"/>
      <c r="M106" s="239"/>
      <c r="N106" s="239"/>
      <c r="O106" s="239"/>
      <c r="P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row>
    <row r="107" spans="1:50" ht="16" customHeight="1" x14ac:dyDescent="0.2">
      <c r="A107" s="7"/>
      <c r="B107" s="261">
        <v>7</v>
      </c>
      <c r="C107" s="265">
        <f t="shared" si="1"/>
        <v>25230</v>
      </c>
      <c r="D107" s="263">
        <f t="shared" si="1"/>
        <v>9.9999999999999978E-2</v>
      </c>
      <c r="E107" s="262">
        <f t="shared" si="2"/>
        <v>25230</v>
      </c>
      <c r="F107" s="262">
        <f t="shared" si="5"/>
        <v>2522.9999999999995</v>
      </c>
      <c r="G107" s="263">
        <f>1-SUM(D$101:$D107)</f>
        <v>7.999999999999996E-2</v>
      </c>
      <c r="H107" s="263">
        <f t="shared" si="3"/>
        <v>0.25621084084749068</v>
      </c>
      <c r="I107" s="268">
        <f t="shared" si="4"/>
        <v>0.1781174747480454</v>
      </c>
      <c r="J107" s="262">
        <f t="shared" si="0"/>
        <v>4493.9038878931851</v>
      </c>
      <c r="K107" s="239"/>
      <c r="L107" s="2"/>
      <c r="M107" s="239"/>
      <c r="N107" s="239"/>
      <c r="O107" s="239"/>
      <c r="P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9"/>
      <c r="AV107" s="239"/>
      <c r="AW107" s="239"/>
      <c r="AX107" s="239"/>
    </row>
    <row r="108" spans="1:50" ht="16" customHeight="1" x14ac:dyDescent="0.2">
      <c r="A108" s="7"/>
      <c r="B108" s="261">
        <v>8</v>
      </c>
      <c r="C108" s="265">
        <f t="shared" si="1"/>
        <v>32790</v>
      </c>
      <c r="D108" s="263">
        <f t="shared" si="1"/>
        <v>5.9999999999999942E-2</v>
      </c>
      <c r="E108" s="262">
        <f t="shared" si="2"/>
        <v>32790</v>
      </c>
      <c r="F108" s="262">
        <f t="shared" si="5"/>
        <v>1967.399999999998</v>
      </c>
      <c r="G108" s="263">
        <f>1-SUM(D$101:$D108)</f>
        <v>2.0000000000000018E-2</v>
      </c>
      <c r="H108" s="263">
        <f t="shared" si="3"/>
        <v>9.6159603514260047E-2</v>
      </c>
      <c r="I108" s="268">
        <f t="shared" si="4"/>
        <v>0.16005123733323062</v>
      </c>
      <c r="J108" s="262">
        <f t="shared" si="0"/>
        <v>5248.080072156632</v>
      </c>
      <c r="K108" s="239"/>
      <c r="L108" s="2"/>
      <c r="M108" s="239"/>
      <c r="N108" s="239"/>
      <c r="O108" s="239"/>
      <c r="P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row>
    <row r="109" spans="1:50" ht="16" customHeight="1" x14ac:dyDescent="0.2">
      <c r="A109" s="7"/>
      <c r="B109" s="103">
        <v>9</v>
      </c>
      <c r="C109" s="266">
        <f t="shared" si="1"/>
        <v>48420</v>
      </c>
      <c r="D109" s="267">
        <f t="shared" si="1"/>
        <v>2.0000000000000018E-2</v>
      </c>
      <c r="E109" s="264">
        <f t="shared" si="2"/>
        <v>40000</v>
      </c>
      <c r="F109" s="264">
        <f t="shared" si="5"/>
        <v>800.00000000000068</v>
      </c>
      <c r="G109" s="267">
        <f>1-SUM(D$101:$D109)</f>
        <v>0</v>
      </c>
      <c r="H109" s="267">
        <v>0</v>
      </c>
      <c r="I109" s="269">
        <f t="shared" si="4"/>
        <v>9.6159603514260047E-2</v>
      </c>
      <c r="J109" s="264">
        <f t="shared" si="0"/>
        <v>3846.384140570402</v>
      </c>
      <c r="K109" s="239"/>
      <c r="L109" s="2"/>
      <c r="M109" s="239"/>
      <c r="N109" s="239"/>
      <c r="O109" s="239"/>
      <c r="P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row>
    <row r="110" spans="1:50" ht="16" customHeight="1" x14ac:dyDescent="0.2">
      <c r="A110" s="7"/>
      <c r="B110" s="278" t="s">
        <v>88</v>
      </c>
      <c r="C110" s="277"/>
      <c r="D110" s="261"/>
      <c r="E110" s="261"/>
      <c r="F110" s="262">
        <f>SUM(F100:F109)</f>
        <v>19784.899999999998</v>
      </c>
      <c r="G110" s="261"/>
      <c r="H110" s="261"/>
      <c r="I110" s="270"/>
      <c r="J110" s="262">
        <f>SUM(J100:J109)</f>
        <v>24249.456440920396</v>
      </c>
      <c r="K110" s="239"/>
      <c r="L110" s="2"/>
      <c r="M110" s="239"/>
      <c r="N110" s="239"/>
      <c r="O110" s="239"/>
      <c r="P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39"/>
      <c r="AX110" s="239"/>
    </row>
    <row r="111" spans="1:50" ht="16" customHeight="1" x14ac:dyDescent="0.2">
      <c r="A111" s="7"/>
      <c r="B111" s="261"/>
      <c r="C111" s="261"/>
      <c r="D111" s="261"/>
      <c r="E111" s="261"/>
      <c r="F111" s="261"/>
      <c r="G111" s="261"/>
      <c r="H111" s="261"/>
      <c r="I111" s="261"/>
      <c r="K111" s="239"/>
      <c r="L111" s="2"/>
      <c r="M111" s="239"/>
      <c r="N111" s="239"/>
      <c r="O111" s="239"/>
      <c r="P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39"/>
    </row>
    <row r="112" spans="1:50" ht="16" customHeight="1" x14ac:dyDescent="0.2">
      <c r="A112" s="10" t="s">
        <v>328</v>
      </c>
      <c r="B112" s="11"/>
      <c r="C112" s="11"/>
      <c r="D112" s="11"/>
      <c r="E112" s="11"/>
      <c r="F112" s="11"/>
      <c r="G112" s="11"/>
      <c r="H112" s="11"/>
      <c r="I112" s="239"/>
      <c r="J112" s="239"/>
      <c r="K112" s="239"/>
      <c r="L112" s="2"/>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row>
    <row r="113" spans="1:49" ht="16" customHeight="1" x14ac:dyDescent="0.2">
      <c r="A113" s="7" t="s">
        <v>197</v>
      </c>
      <c r="B113" s="363" t="s">
        <v>335</v>
      </c>
      <c r="C113" s="363"/>
      <c r="D113" s="363"/>
      <c r="E113" s="363"/>
      <c r="F113" s="363"/>
      <c r="G113" s="363"/>
      <c r="H113" s="363"/>
      <c r="I113" s="36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row>
    <row r="114" spans="1:49" ht="16" customHeight="1" x14ac:dyDescent="0.2">
      <c r="A114" s="7"/>
      <c r="B114" s="363"/>
      <c r="C114" s="363"/>
      <c r="D114" s="363"/>
      <c r="E114" s="363"/>
      <c r="F114" s="363"/>
      <c r="G114" s="363"/>
      <c r="H114" s="363"/>
      <c r="I114" s="36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row>
    <row r="115" spans="1:49" ht="16" customHeight="1" x14ac:dyDescent="0.2">
      <c r="A115" s="7"/>
      <c r="B115" s="363"/>
      <c r="C115" s="363"/>
      <c r="D115" s="363"/>
      <c r="E115" s="363"/>
      <c r="F115" s="363"/>
      <c r="G115" s="363"/>
      <c r="H115" s="363"/>
      <c r="I115" s="36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row>
    <row r="116" spans="1:49" ht="16" customHeight="1" x14ac:dyDescent="0.2">
      <c r="A116" s="7"/>
      <c r="B116" s="195"/>
      <c r="C116" s="195"/>
      <c r="D116" s="195"/>
      <c r="E116" s="195"/>
      <c r="F116" s="195"/>
      <c r="G116" s="195"/>
      <c r="H116" s="195"/>
      <c r="I116" s="195"/>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row>
    <row r="117" spans="1:49" ht="16" customHeight="1" x14ac:dyDescent="0.2">
      <c r="A117" s="7"/>
      <c r="B117" s="195"/>
      <c r="C117" s="195"/>
      <c r="D117" s="195"/>
      <c r="E117" s="195"/>
      <c r="F117" s="207"/>
      <c r="G117" s="207"/>
      <c r="H117" s="195"/>
      <c r="I117" s="195"/>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row>
    <row r="118" spans="1:49" ht="16" customHeight="1" thickBot="1" x14ac:dyDescent="0.25">
      <c r="A118" s="7"/>
      <c r="B118" s="195"/>
      <c r="C118" s="195"/>
      <c r="D118" s="195"/>
      <c r="E118" s="195"/>
      <c r="F118" s="195"/>
      <c r="G118" s="195"/>
      <c r="H118" s="195"/>
      <c r="I118" s="195"/>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row>
    <row r="119" spans="1:49" ht="16" customHeight="1" thickBot="1" x14ac:dyDescent="0.25">
      <c r="A119" s="7"/>
      <c r="B119" s="195"/>
      <c r="C119" s="195"/>
      <c r="D119" s="195"/>
      <c r="E119" s="195"/>
      <c r="F119" s="208" t="s">
        <v>231</v>
      </c>
      <c r="G119" s="209">
        <f>J110-F110</f>
        <v>4464.556440920398</v>
      </c>
      <c r="H119" s="195"/>
      <c r="I119" s="195"/>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row>
    <row r="120" spans="1:49" ht="16" customHeight="1" x14ac:dyDescent="0.2">
      <c r="A120" s="7"/>
      <c r="B120" s="195"/>
      <c r="C120" s="195"/>
      <c r="D120" s="195"/>
      <c r="E120" s="195"/>
      <c r="F120" s="195"/>
      <c r="G120" s="195"/>
      <c r="H120" s="195"/>
      <c r="I120" s="195"/>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row>
    <row r="121" spans="1:49" ht="16" customHeight="1" x14ac:dyDescent="0.2">
      <c r="A121" s="7"/>
      <c r="B121" s="195"/>
      <c r="C121" s="195"/>
      <c r="D121" s="195"/>
      <c r="E121" s="195"/>
      <c r="F121" s="195"/>
      <c r="G121" s="195"/>
      <c r="H121" s="195"/>
      <c r="I121" s="195"/>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row>
    <row r="122" spans="1:49" ht="16" customHeight="1" x14ac:dyDescent="0.2">
      <c r="A122" s="7" t="s">
        <v>204</v>
      </c>
      <c r="B122" s="363" t="s">
        <v>336</v>
      </c>
      <c r="C122" s="363"/>
      <c r="D122" s="363"/>
      <c r="E122" s="363"/>
      <c r="F122" s="363"/>
      <c r="G122" s="363"/>
      <c r="H122" s="363"/>
      <c r="I122" s="36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row>
    <row r="123" spans="1:49" ht="16" customHeight="1" x14ac:dyDescent="0.2">
      <c r="A123" s="7"/>
      <c r="B123" s="363"/>
      <c r="C123" s="363"/>
      <c r="D123" s="363"/>
      <c r="E123" s="363"/>
      <c r="F123" s="363"/>
      <c r="G123" s="363"/>
      <c r="H123" s="363"/>
      <c r="I123" s="36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row>
    <row r="124" spans="1:49" ht="16" customHeight="1" x14ac:dyDescent="0.2">
      <c r="A124" s="7"/>
      <c r="B124" s="195"/>
      <c r="C124" s="195"/>
      <c r="D124" s="195"/>
      <c r="E124" s="195"/>
      <c r="F124" s="195"/>
      <c r="G124" s="195"/>
      <c r="H124" s="195"/>
      <c r="I124" s="195"/>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row>
    <row r="125" spans="1:49" ht="16" customHeight="1" x14ac:dyDescent="0.2">
      <c r="A125" s="7"/>
      <c r="B125" s="195"/>
      <c r="C125" s="195"/>
      <c r="D125" s="195"/>
      <c r="E125" s="195"/>
      <c r="F125" s="207"/>
      <c r="G125" s="207"/>
      <c r="H125" s="195"/>
      <c r="I125" s="195"/>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row>
    <row r="126" spans="1:49" ht="16" customHeight="1" x14ac:dyDescent="0.2">
      <c r="A126" s="7"/>
      <c r="B126" s="195"/>
      <c r="C126" s="195"/>
      <c r="D126" s="195"/>
      <c r="E126" s="195"/>
      <c r="F126" s="195"/>
      <c r="G126" s="195"/>
      <c r="H126" s="195"/>
      <c r="I126" s="195"/>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row>
    <row r="127" spans="1:49" ht="16" customHeight="1" x14ac:dyDescent="0.2">
      <c r="A127" s="7"/>
      <c r="B127" s="195"/>
      <c r="C127" s="195"/>
      <c r="D127" s="195"/>
      <c r="E127" s="195"/>
      <c r="F127" s="195"/>
      <c r="G127" s="195"/>
      <c r="H127" s="195"/>
      <c r="I127" s="195"/>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row>
    <row r="128" spans="1:49" ht="16" customHeight="1" x14ac:dyDescent="0.2">
      <c r="A128" s="7"/>
      <c r="B128" s="195"/>
      <c r="C128" s="195"/>
      <c r="D128" s="195"/>
      <c r="E128" s="195"/>
      <c r="F128" s="239" t="s">
        <v>326</v>
      </c>
      <c r="G128" s="223">
        <f>D95-J110</f>
        <v>15750.543559079604</v>
      </c>
      <c r="H128" s="195"/>
      <c r="I128" s="195"/>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row>
    <row r="129" spans="1:49" ht="16" customHeight="1" thickBot="1" x14ac:dyDescent="0.25">
      <c r="A129" s="7"/>
      <c r="B129" s="195"/>
      <c r="C129" s="195"/>
      <c r="D129" s="195"/>
      <c r="E129" s="195"/>
      <c r="F129" s="195"/>
      <c r="G129" s="195"/>
      <c r="H129" s="195"/>
      <c r="I129" s="195"/>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row>
    <row r="130" spans="1:49" ht="16" customHeight="1" thickBot="1" x14ac:dyDescent="0.25">
      <c r="A130" s="7"/>
      <c r="B130" s="195"/>
      <c r="C130" s="195"/>
      <c r="D130" s="195"/>
      <c r="E130" s="407" t="s">
        <v>337</v>
      </c>
      <c r="F130" s="387"/>
      <c r="G130" s="212">
        <f>G119/G128</f>
        <v>0.28345411853083297</v>
      </c>
      <c r="H130" s="195"/>
      <c r="I130" s="195"/>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row>
    <row r="131" spans="1:49" ht="16" customHeight="1" x14ac:dyDescent="0.2">
      <c r="A131" s="7"/>
      <c r="B131" s="195"/>
      <c r="C131" s="195"/>
      <c r="D131" s="195"/>
      <c r="E131" s="195"/>
      <c r="F131" s="195"/>
      <c r="G131" s="195"/>
      <c r="H131" s="195"/>
      <c r="I131" s="195"/>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row>
    <row r="132" spans="1:49" ht="16" customHeight="1" x14ac:dyDescent="0.2">
      <c r="A132" s="10" t="s">
        <v>341</v>
      </c>
      <c r="B132" s="195"/>
      <c r="C132" s="195"/>
      <c r="D132" s="195"/>
      <c r="E132" s="195"/>
      <c r="F132" s="195"/>
      <c r="G132" s="195"/>
      <c r="H132" s="195"/>
      <c r="I132" s="195"/>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row>
    <row r="133" spans="1:49" ht="16" customHeight="1" x14ac:dyDescent="0.2">
      <c r="A133" s="7" t="s">
        <v>252</v>
      </c>
      <c r="B133" s="363" t="s">
        <v>342</v>
      </c>
      <c r="C133" s="363"/>
      <c r="D133" s="363"/>
      <c r="E133" s="363"/>
      <c r="F133" s="363"/>
      <c r="G133" s="363"/>
      <c r="H133" s="363"/>
      <c r="I133" s="36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row>
    <row r="134" spans="1:49" ht="16" customHeight="1" x14ac:dyDescent="0.2">
      <c r="A134" s="7"/>
      <c r="B134" s="363"/>
      <c r="C134" s="363"/>
      <c r="D134" s="363"/>
      <c r="E134" s="363"/>
      <c r="F134" s="363"/>
      <c r="G134" s="363"/>
      <c r="H134" s="363"/>
      <c r="I134" s="36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row>
    <row r="135" spans="1:49" ht="16" customHeight="1" x14ac:dyDescent="0.2">
      <c r="A135" s="7"/>
      <c r="B135" s="195"/>
      <c r="C135" s="195"/>
      <c r="D135" s="195"/>
      <c r="E135" s="195"/>
      <c r="F135" s="195"/>
      <c r="G135" s="195"/>
      <c r="H135" s="195"/>
      <c r="I135" s="195"/>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row>
    <row r="136" spans="1:49" ht="16" customHeight="1" x14ac:dyDescent="0.2">
      <c r="A136" s="7"/>
      <c r="B136" s="195"/>
      <c r="C136" s="195"/>
      <c r="D136" s="195"/>
      <c r="E136" s="195"/>
      <c r="F136" s="207"/>
      <c r="G136" s="207"/>
      <c r="H136" s="195"/>
      <c r="I136" s="195"/>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row>
    <row r="137" spans="1:49" ht="16" customHeight="1" x14ac:dyDescent="0.2">
      <c r="A137" s="7"/>
      <c r="B137" s="195"/>
      <c r="C137" s="195"/>
      <c r="D137" s="195"/>
      <c r="E137" s="195"/>
      <c r="F137" s="195"/>
      <c r="G137" s="195"/>
      <c r="H137" s="195"/>
      <c r="I137" s="195"/>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row>
    <row r="138" spans="1:49" ht="16" customHeight="1" x14ac:dyDescent="0.2">
      <c r="A138" s="7"/>
      <c r="B138" s="195"/>
      <c r="C138" s="195"/>
      <c r="D138" s="195"/>
      <c r="E138" s="195"/>
      <c r="F138" s="195"/>
      <c r="G138" s="195"/>
      <c r="H138" s="195"/>
      <c r="I138" s="195"/>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row>
    <row r="139" spans="1:49" ht="16" customHeight="1" thickBot="1" x14ac:dyDescent="0.25">
      <c r="A139" s="7"/>
      <c r="B139" s="195"/>
      <c r="C139" s="195"/>
      <c r="D139" s="195"/>
      <c r="E139" s="195"/>
      <c r="F139" s="195"/>
      <c r="G139" s="195"/>
      <c r="H139" s="195"/>
      <c r="I139" s="195"/>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row>
    <row r="140" spans="1:49" ht="16" customHeight="1" thickBot="1" x14ac:dyDescent="0.25">
      <c r="A140" s="7"/>
      <c r="B140" s="195"/>
      <c r="C140" s="195"/>
      <c r="D140" s="195"/>
      <c r="E140" s="195"/>
      <c r="F140" s="252" t="s">
        <v>343</v>
      </c>
      <c r="G140" s="209">
        <f>(F110+G130*D95)/(1+G130)</f>
        <v>24249.456440920396</v>
      </c>
      <c r="H140" s="195"/>
      <c r="I140" s="195"/>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row>
    <row r="141" spans="1:49" ht="16" customHeight="1" x14ac:dyDescent="0.2">
      <c r="A141" s="7"/>
      <c r="B141" s="195"/>
      <c r="C141" s="195"/>
      <c r="D141" s="195"/>
      <c r="E141" s="195"/>
      <c r="F141" s="195"/>
      <c r="G141" s="195"/>
      <c r="H141" s="195"/>
      <c r="I141" s="195"/>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row>
    <row r="142" spans="1:49" ht="16" customHeight="1" x14ac:dyDescent="0.2">
      <c r="A142" s="7"/>
      <c r="B142" s="11" t="s">
        <v>35</v>
      </c>
      <c r="C142" s="195"/>
      <c r="D142" s="195"/>
      <c r="E142" s="195"/>
      <c r="F142" s="195"/>
      <c r="G142" s="195"/>
      <c r="H142" s="195"/>
      <c r="I142" s="195"/>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row>
    <row r="143" spans="1:49" ht="16" customHeight="1" x14ac:dyDescent="0.2">
      <c r="A143" s="7"/>
      <c r="B143" s="405" t="s">
        <v>344</v>
      </c>
      <c r="C143" s="405"/>
      <c r="D143" s="405"/>
      <c r="E143" s="405"/>
      <c r="F143" s="405"/>
      <c r="G143" s="405"/>
      <c r="H143" s="405"/>
      <c r="I143" s="405"/>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row>
    <row r="144" spans="1:49" ht="16" customHeight="1" x14ac:dyDescent="0.2">
      <c r="A144" s="7"/>
      <c r="B144" s="405"/>
      <c r="C144" s="405"/>
      <c r="D144" s="405"/>
      <c r="E144" s="405"/>
      <c r="F144" s="405"/>
      <c r="G144" s="405"/>
      <c r="H144" s="405"/>
      <c r="I144" s="405"/>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row>
    <row r="145" spans="1:49" ht="16" customHeight="1" x14ac:dyDescent="0.2">
      <c r="A145" s="7"/>
      <c r="B145" s="195"/>
      <c r="C145" s="195"/>
      <c r="D145" s="195"/>
      <c r="E145" s="195"/>
      <c r="F145" s="195"/>
      <c r="G145" s="195"/>
      <c r="H145" s="195"/>
      <c r="I145" s="195"/>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row>
    <row r="146" spans="1:49" ht="19" x14ac:dyDescent="0.25">
      <c r="A146" s="4" t="s">
        <v>4</v>
      </c>
      <c r="B146" s="239"/>
      <c r="C146" s="239"/>
      <c r="D146" s="239"/>
      <c r="E146" s="239"/>
      <c r="F146" s="239"/>
      <c r="G146" s="239"/>
      <c r="H146" s="239"/>
      <c r="I146" s="239"/>
      <c r="J146" s="239"/>
      <c r="K146" s="239"/>
      <c r="L146" s="2"/>
      <c r="M146" s="2"/>
      <c r="N146" s="2"/>
      <c r="O146" s="239"/>
      <c r="P146" s="239"/>
      <c r="Q146" s="239"/>
      <c r="R146" s="239"/>
      <c r="S146" s="239"/>
      <c r="T146" s="239"/>
      <c r="U146" s="239"/>
      <c r="V146" s="239"/>
      <c r="W146" s="239"/>
      <c r="X146" s="239"/>
      <c r="Y146" s="239"/>
      <c r="Z146" s="239"/>
      <c r="AA146" s="239"/>
      <c r="AB146" s="239"/>
      <c r="AC146" s="239"/>
      <c r="AD146" s="239"/>
      <c r="AE146" s="239"/>
      <c r="AF146" s="239"/>
      <c r="AG146" s="239"/>
      <c r="AH146" s="239"/>
      <c r="AI146" s="239"/>
      <c r="AJ146" s="239"/>
      <c r="AK146" s="239"/>
      <c r="AL146" s="239"/>
      <c r="AM146" s="239"/>
      <c r="AN146" s="239"/>
      <c r="AO146" s="239"/>
      <c r="AP146" s="239"/>
      <c r="AQ146" s="239"/>
      <c r="AR146" s="239"/>
      <c r="AS146" s="239"/>
      <c r="AT146" s="239"/>
      <c r="AU146" s="239"/>
      <c r="AV146" s="239"/>
      <c r="AW146" s="239"/>
    </row>
    <row r="147" spans="1:49" ht="16" customHeight="1" x14ac:dyDescent="0.25">
      <c r="A147" s="4"/>
      <c r="B147" s="388" t="s">
        <v>415</v>
      </c>
      <c r="C147" s="388"/>
      <c r="D147" s="388"/>
      <c r="E147" s="388"/>
      <c r="F147" s="388"/>
      <c r="G147" s="388"/>
      <c r="H147" s="388"/>
      <c r="I147" s="388"/>
      <c r="J147" s="239"/>
      <c r="K147" s="239"/>
      <c r="L147" s="2"/>
      <c r="M147" s="2"/>
      <c r="N147" s="2"/>
      <c r="O147" s="239"/>
      <c r="P147" s="239"/>
      <c r="Q147" s="239"/>
      <c r="R147" s="239"/>
      <c r="S147" s="239"/>
      <c r="T147" s="239"/>
      <c r="U147" s="239"/>
      <c r="V147" s="239"/>
      <c r="W147" s="239"/>
      <c r="X147" s="239"/>
      <c r="Y147" s="239"/>
      <c r="Z147" s="239"/>
      <c r="AA147" s="239"/>
      <c r="AB147" s="239"/>
      <c r="AC147" s="239"/>
      <c r="AD147" s="239"/>
      <c r="AE147" s="239"/>
      <c r="AF147" s="239"/>
      <c r="AG147" s="239"/>
      <c r="AH147" s="239"/>
      <c r="AI147" s="239"/>
      <c r="AJ147" s="239"/>
      <c r="AK147" s="239"/>
      <c r="AL147" s="239"/>
      <c r="AM147" s="239"/>
      <c r="AN147" s="239"/>
      <c r="AO147" s="239"/>
      <c r="AP147" s="239"/>
      <c r="AQ147" s="239"/>
      <c r="AR147" s="239"/>
      <c r="AS147" s="239"/>
      <c r="AT147" s="239"/>
      <c r="AU147" s="239"/>
      <c r="AV147" s="239"/>
      <c r="AW147" s="239"/>
    </row>
    <row r="148" spans="1:49" ht="16" customHeight="1" x14ac:dyDescent="0.25">
      <c r="A148" s="4"/>
      <c r="B148" s="388"/>
      <c r="C148" s="388"/>
      <c r="D148" s="388"/>
      <c r="E148" s="388"/>
      <c r="F148" s="388"/>
      <c r="G148" s="388"/>
      <c r="H148" s="388"/>
      <c r="I148" s="388"/>
      <c r="J148" s="239"/>
      <c r="K148" s="239"/>
      <c r="L148" s="2"/>
      <c r="M148" s="2"/>
      <c r="N148" s="2"/>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39"/>
    </row>
    <row r="149" spans="1:49" ht="16" customHeight="1" x14ac:dyDescent="0.25">
      <c r="A149" s="4"/>
      <c r="B149" s="388"/>
      <c r="C149" s="388"/>
      <c r="D149" s="388"/>
      <c r="E149" s="388"/>
      <c r="F149" s="388"/>
      <c r="G149" s="388"/>
      <c r="H149" s="388"/>
      <c r="I149" s="388"/>
      <c r="J149" s="239"/>
      <c r="K149" s="239"/>
      <c r="L149" s="2"/>
      <c r="M149" s="2"/>
      <c r="N149" s="2"/>
      <c r="O149" s="239"/>
      <c r="P149" s="239"/>
      <c r="Q149" s="239"/>
      <c r="R149" s="239"/>
      <c r="S149" s="239"/>
      <c r="T149" s="239"/>
      <c r="U149" s="239"/>
      <c r="V149" s="239"/>
      <c r="W149" s="239"/>
      <c r="X149" s="239"/>
      <c r="Y149" s="239"/>
      <c r="Z149" s="239"/>
      <c r="AA149" s="239"/>
      <c r="AB149" s="239"/>
      <c r="AC149" s="239"/>
      <c r="AD149" s="239"/>
      <c r="AE149" s="239"/>
      <c r="AF149" s="239"/>
      <c r="AG149" s="239"/>
      <c r="AH149" s="239"/>
      <c r="AI149" s="239"/>
      <c r="AJ149" s="239"/>
      <c r="AK149" s="239"/>
      <c r="AL149" s="239"/>
      <c r="AM149" s="239"/>
      <c r="AN149" s="239"/>
      <c r="AO149" s="239"/>
      <c r="AP149" s="239"/>
      <c r="AQ149" s="239"/>
      <c r="AR149" s="239"/>
      <c r="AS149" s="239"/>
      <c r="AT149" s="239"/>
      <c r="AU149" s="239"/>
      <c r="AV149" s="239"/>
      <c r="AW149" s="239"/>
    </row>
    <row r="150" spans="1:49" ht="16" customHeight="1" x14ac:dyDescent="0.25">
      <c r="A150" s="4"/>
      <c r="B150" s="388"/>
      <c r="C150" s="388"/>
      <c r="D150" s="388"/>
      <c r="E150" s="388"/>
      <c r="F150" s="388"/>
      <c r="G150" s="388"/>
      <c r="H150" s="388"/>
      <c r="I150" s="388"/>
      <c r="J150" s="239"/>
      <c r="K150" s="239"/>
      <c r="L150" s="2"/>
      <c r="M150" s="2"/>
      <c r="N150" s="2"/>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239"/>
      <c r="AK150" s="239"/>
      <c r="AL150" s="239"/>
      <c r="AM150" s="239"/>
      <c r="AN150" s="239"/>
      <c r="AO150" s="239"/>
      <c r="AP150" s="239"/>
      <c r="AQ150" s="239"/>
      <c r="AR150" s="239"/>
      <c r="AS150" s="239"/>
      <c r="AT150" s="239"/>
      <c r="AU150" s="239"/>
      <c r="AV150" s="239"/>
      <c r="AW150" s="239"/>
    </row>
    <row r="151" spans="1:49" ht="16" customHeight="1" x14ac:dyDescent="0.25">
      <c r="A151" s="4"/>
      <c r="B151" s="388"/>
      <c r="C151" s="388"/>
      <c r="D151" s="388"/>
      <c r="E151" s="388"/>
      <c r="F151" s="388"/>
      <c r="G151" s="388"/>
      <c r="H151" s="388"/>
      <c r="I151" s="388"/>
      <c r="J151" s="239"/>
      <c r="K151" s="239"/>
      <c r="L151" s="2"/>
      <c r="M151" s="2"/>
      <c r="N151" s="2"/>
      <c r="O151" s="239"/>
      <c r="P151" s="239"/>
      <c r="Q151" s="239"/>
      <c r="R151" s="239"/>
      <c r="S151" s="239"/>
      <c r="T151" s="239"/>
      <c r="U151" s="239"/>
      <c r="V151" s="239"/>
      <c r="W151" s="239"/>
      <c r="X151" s="239"/>
      <c r="Y151" s="239"/>
      <c r="Z151" s="239"/>
      <c r="AA151" s="239"/>
      <c r="AB151" s="239"/>
      <c r="AC151" s="239"/>
      <c r="AD151" s="239"/>
      <c r="AE151" s="239"/>
      <c r="AF151" s="239"/>
      <c r="AG151" s="239"/>
      <c r="AH151" s="239"/>
      <c r="AI151" s="239"/>
      <c r="AJ151" s="239"/>
      <c r="AK151" s="239"/>
      <c r="AL151" s="239"/>
      <c r="AM151" s="239"/>
      <c r="AN151" s="239"/>
      <c r="AO151" s="239"/>
      <c r="AP151" s="239"/>
      <c r="AQ151" s="239"/>
      <c r="AR151" s="239"/>
      <c r="AS151" s="239"/>
      <c r="AT151" s="239"/>
      <c r="AU151" s="239"/>
      <c r="AV151" s="239"/>
      <c r="AW151" s="239"/>
    </row>
    <row r="152" spans="1:49" ht="16" customHeight="1" x14ac:dyDescent="0.25">
      <c r="A152" s="4"/>
      <c r="B152" s="388"/>
      <c r="C152" s="388"/>
      <c r="D152" s="388"/>
      <c r="E152" s="388"/>
      <c r="F152" s="388"/>
      <c r="G152" s="388"/>
      <c r="H152" s="388"/>
      <c r="I152" s="388"/>
      <c r="J152" s="239"/>
      <c r="K152" s="239"/>
      <c r="L152" s="2"/>
      <c r="M152" s="2"/>
      <c r="N152" s="2"/>
      <c r="O152" s="239"/>
      <c r="P152" s="239"/>
      <c r="Q152" s="239"/>
      <c r="R152" s="239"/>
      <c r="S152" s="239"/>
      <c r="T152" s="239"/>
      <c r="U152" s="239"/>
      <c r="V152" s="239"/>
      <c r="W152" s="239"/>
      <c r="X152" s="239"/>
      <c r="Y152" s="239"/>
      <c r="Z152" s="239"/>
      <c r="AA152" s="239"/>
      <c r="AB152" s="239"/>
      <c r="AC152" s="239"/>
      <c r="AD152" s="239"/>
      <c r="AE152" s="239"/>
      <c r="AF152" s="239"/>
      <c r="AG152" s="239"/>
      <c r="AH152" s="239"/>
      <c r="AI152" s="239"/>
      <c r="AJ152" s="239"/>
      <c r="AK152" s="239"/>
      <c r="AL152" s="239"/>
      <c r="AM152" s="239"/>
      <c r="AN152" s="239"/>
      <c r="AO152" s="239"/>
      <c r="AP152" s="239"/>
      <c r="AQ152" s="239"/>
      <c r="AR152" s="239"/>
      <c r="AS152" s="239"/>
      <c r="AT152" s="239"/>
      <c r="AU152" s="239"/>
      <c r="AV152" s="239"/>
      <c r="AW152" s="239"/>
    </row>
    <row r="153" spans="1:49" ht="16" customHeight="1" x14ac:dyDescent="0.25">
      <c r="A153" s="4"/>
      <c r="B153" s="388"/>
      <c r="C153" s="388"/>
      <c r="D153" s="388"/>
      <c r="E153" s="388"/>
      <c r="F153" s="388"/>
      <c r="G153" s="388"/>
      <c r="H153" s="388"/>
      <c r="I153" s="388"/>
      <c r="J153" s="239"/>
      <c r="K153" s="239"/>
      <c r="L153" s="2"/>
      <c r="M153" s="2"/>
      <c r="N153" s="2"/>
      <c r="O153" s="239"/>
      <c r="P153" s="239"/>
      <c r="Q153" s="239"/>
      <c r="R153" s="239"/>
      <c r="S153" s="239"/>
      <c r="T153" s="239"/>
      <c r="U153" s="239"/>
      <c r="V153" s="239"/>
      <c r="W153" s="239"/>
      <c r="X153" s="239"/>
      <c r="Y153" s="239"/>
      <c r="Z153" s="239"/>
      <c r="AA153" s="239"/>
      <c r="AB153" s="239"/>
      <c r="AC153" s="239"/>
      <c r="AD153" s="239"/>
      <c r="AE153" s="239"/>
      <c r="AF153" s="239"/>
      <c r="AG153" s="239"/>
      <c r="AH153" s="239"/>
      <c r="AI153" s="239"/>
      <c r="AJ153" s="239"/>
      <c r="AK153" s="239"/>
      <c r="AL153" s="239"/>
      <c r="AM153" s="239"/>
      <c r="AN153" s="239"/>
      <c r="AO153" s="239"/>
      <c r="AP153" s="239"/>
      <c r="AQ153" s="239"/>
      <c r="AR153" s="239"/>
      <c r="AS153" s="239"/>
      <c r="AT153" s="239"/>
      <c r="AU153" s="239"/>
      <c r="AV153" s="239"/>
      <c r="AW153" s="239"/>
    </row>
    <row r="154" spans="1:49" ht="16" customHeight="1" x14ac:dyDescent="0.25">
      <c r="A154" s="4"/>
      <c r="B154" s="239"/>
      <c r="C154" s="239"/>
      <c r="D154" s="239"/>
      <c r="E154" s="239"/>
      <c r="F154" s="239"/>
      <c r="G154" s="239"/>
      <c r="H154" s="239"/>
      <c r="I154" s="239"/>
      <c r="J154" s="239"/>
      <c r="K154" s="239"/>
      <c r="L154" s="2"/>
      <c r="M154" s="2"/>
      <c r="N154" s="2"/>
      <c r="O154" s="239"/>
      <c r="P154" s="239"/>
      <c r="Q154" s="239"/>
      <c r="R154" s="239"/>
      <c r="S154" s="239"/>
      <c r="T154" s="239"/>
      <c r="U154" s="239"/>
      <c r="V154" s="239"/>
      <c r="W154" s="239"/>
      <c r="X154" s="239"/>
      <c r="Y154" s="239"/>
      <c r="Z154" s="239"/>
      <c r="AA154" s="239"/>
      <c r="AB154" s="239"/>
      <c r="AC154" s="239"/>
      <c r="AD154" s="239"/>
      <c r="AE154" s="239"/>
      <c r="AF154" s="239"/>
      <c r="AG154" s="239"/>
      <c r="AH154" s="239"/>
      <c r="AI154" s="239"/>
      <c r="AJ154" s="239"/>
      <c r="AK154" s="239"/>
      <c r="AL154" s="239"/>
      <c r="AM154" s="239"/>
      <c r="AN154" s="239"/>
      <c r="AO154" s="239"/>
      <c r="AP154" s="239"/>
      <c r="AQ154" s="239"/>
      <c r="AR154" s="239"/>
      <c r="AS154" s="239"/>
      <c r="AT154" s="239"/>
      <c r="AU154" s="239"/>
      <c r="AV154" s="239"/>
      <c r="AW154" s="239"/>
    </row>
    <row r="155" spans="1:49" ht="16" customHeight="1" x14ac:dyDescent="0.25">
      <c r="A155" s="4"/>
      <c r="B155" s="6" t="s">
        <v>414</v>
      </c>
      <c r="C155" s="239"/>
      <c r="D155" s="239"/>
      <c r="E155" s="239"/>
      <c r="F155" s="239"/>
      <c r="G155" s="239"/>
      <c r="H155" s="239"/>
      <c r="I155" s="239"/>
      <c r="J155" s="239"/>
      <c r="K155" s="239"/>
      <c r="L155" s="2"/>
      <c r="M155" s="2"/>
      <c r="N155" s="2"/>
      <c r="O155" s="239"/>
      <c r="P155" s="239"/>
      <c r="Q155" s="239"/>
      <c r="R155" s="239"/>
      <c r="S155" s="239"/>
      <c r="T155" s="239"/>
      <c r="U155" s="239"/>
      <c r="V155" s="239"/>
      <c r="W155" s="239"/>
      <c r="X155" s="239"/>
      <c r="Y155" s="239"/>
      <c r="Z155" s="239"/>
      <c r="AA155" s="239"/>
      <c r="AB155" s="239"/>
      <c r="AC155" s="239"/>
      <c r="AD155" s="239"/>
      <c r="AE155" s="239"/>
      <c r="AF155" s="239"/>
      <c r="AG155" s="239"/>
      <c r="AH155" s="239"/>
      <c r="AI155" s="239"/>
      <c r="AJ155" s="239"/>
      <c r="AK155" s="239"/>
      <c r="AL155" s="239"/>
      <c r="AM155" s="239"/>
      <c r="AN155" s="239"/>
      <c r="AO155" s="239"/>
      <c r="AP155" s="239"/>
      <c r="AQ155" s="239"/>
      <c r="AR155" s="239"/>
      <c r="AS155" s="239"/>
      <c r="AT155" s="239"/>
      <c r="AU155" s="239"/>
      <c r="AV155" s="239"/>
      <c r="AW155" s="239"/>
    </row>
    <row r="156" spans="1:49" ht="16" customHeight="1" x14ac:dyDescent="0.25">
      <c r="A156" s="4"/>
      <c r="B156" s="406" t="s">
        <v>421</v>
      </c>
      <c r="C156" s="389"/>
      <c r="D156" s="389"/>
      <c r="E156" s="389"/>
      <c r="F156" s="389"/>
      <c r="G156" s="389"/>
      <c r="H156" s="389"/>
      <c r="I156" s="389"/>
      <c r="J156" s="239"/>
      <c r="K156" s="239"/>
      <c r="L156" s="2"/>
      <c r="M156" s="2"/>
      <c r="N156" s="2"/>
      <c r="O156" s="239"/>
      <c r="P156" s="239"/>
      <c r="Q156" s="239"/>
      <c r="R156" s="239"/>
      <c r="S156" s="239"/>
      <c r="T156" s="239"/>
      <c r="U156" s="239"/>
      <c r="V156" s="239"/>
      <c r="W156" s="239"/>
      <c r="X156" s="239"/>
      <c r="Y156" s="239"/>
      <c r="Z156" s="239"/>
      <c r="AA156" s="239"/>
      <c r="AB156" s="239"/>
      <c r="AC156" s="239"/>
      <c r="AD156" s="239"/>
      <c r="AE156" s="239"/>
      <c r="AF156" s="239"/>
      <c r="AG156" s="239"/>
      <c r="AH156" s="239"/>
      <c r="AI156" s="239"/>
      <c r="AJ156" s="239"/>
      <c r="AK156" s="239"/>
      <c r="AL156" s="239"/>
      <c r="AM156" s="239"/>
      <c r="AN156" s="239"/>
      <c r="AO156" s="239"/>
      <c r="AP156" s="239"/>
      <c r="AQ156" s="239"/>
      <c r="AR156" s="239"/>
      <c r="AS156" s="239"/>
      <c r="AT156" s="239"/>
      <c r="AU156" s="239"/>
      <c r="AV156" s="239"/>
      <c r="AW156" s="239"/>
    </row>
    <row r="157" spans="1:49" ht="16" customHeight="1" x14ac:dyDescent="0.25">
      <c r="A157" s="4"/>
      <c r="B157" s="389"/>
      <c r="C157" s="389"/>
      <c r="D157" s="389"/>
      <c r="E157" s="389"/>
      <c r="F157" s="389"/>
      <c r="G157" s="389"/>
      <c r="H157" s="389"/>
      <c r="I157" s="389"/>
      <c r="J157" s="239"/>
      <c r="K157" s="239"/>
      <c r="L157" s="2"/>
      <c r="M157" s="2"/>
      <c r="N157" s="2"/>
      <c r="O157" s="239"/>
      <c r="P157" s="239"/>
      <c r="Q157" s="239"/>
      <c r="R157" s="239"/>
      <c r="S157" s="239"/>
      <c r="T157" s="239"/>
      <c r="U157" s="239"/>
      <c r="V157" s="239"/>
      <c r="W157" s="239"/>
      <c r="X157" s="239"/>
      <c r="Y157" s="239"/>
      <c r="Z157" s="239"/>
      <c r="AA157" s="239"/>
      <c r="AB157" s="239"/>
      <c r="AC157" s="239"/>
      <c r="AD157" s="239"/>
      <c r="AE157" s="239"/>
      <c r="AF157" s="239"/>
      <c r="AG157" s="239"/>
      <c r="AH157" s="239"/>
      <c r="AI157" s="239"/>
      <c r="AJ157" s="239"/>
      <c r="AK157" s="239"/>
      <c r="AL157" s="239"/>
      <c r="AM157" s="239"/>
      <c r="AN157" s="239"/>
      <c r="AO157" s="239"/>
      <c r="AP157" s="239"/>
      <c r="AQ157" s="239"/>
      <c r="AR157" s="239"/>
      <c r="AS157" s="239"/>
      <c r="AT157" s="239"/>
      <c r="AU157" s="239"/>
      <c r="AV157" s="239"/>
      <c r="AW157" s="239"/>
    </row>
    <row r="158" spans="1:49" ht="16" customHeight="1" x14ac:dyDescent="0.25">
      <c r="A158" s="4"/>
      <c r="B158" s="389"/>
      <c r="C158" s="389"/>
      <c r="D158" s="389"/>
      <c r="E158" s="389"/>
      <c r="F158" s="389"/>
      <c r="G158" s="389"/>
      <c r="H158" s="389"/>
      <c r="I158" s="389"/>
      <c r="J158" s="239"/>
      <c r="K158" s="239"/>
      <c r="L158" s="2"/>
      <c r="M158" s="2"/>
      <c r="N158" s="2"/>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239"/>
      <c r="AL158" s="239"/>
      <c r="AM158" s="239"/>
      <c r="AN158" s="239"/>
      <c r="AO158" s="239"/>
      <c r="AP158" s="239"/>
      <c r="AQ158" s="239"/>
      <c r="AR158" s="239"/>
      <c r="AS158" s="239"/>
      <c r="AT158" s="239"/>
      <c r="AU158" s="239"/>
      <c r="AV158" s="239"/>
      <c r="AW158" s="239"/>
    </row>
    <row r="159" spans="1:49" ht="16" customHeight="1" x14ac:dyDescent="0.25">
      <c r="A159" s="4"/>
      <c r="B159" s="389"/>
      <c r="C159" s="389"/>
      <c r="D159" s="389"/>
      <c r="E159" s="389"/>
      <c r="F159" s="389"/>
      <c r="G159" s="389"/>
      <c r="H159" s="389"/>
      <c r="I159" s="389"/>
      <c r="J159" s="239"/>
      <c r="K159" s="239"/>
      <c r="L159" s="2"/>
      <c r="M159" s="2"/>
      <c r="N159" s="2"/>
      <c r="O159" s="239"/>
      <c r="P159" s="239"/>
      <c r="Q159" s="239"/>
      <c r="R159" s="239"/>
      <c r="S159" s="239"/>
      <c r="T159" s="239"/>
      <c r="U159" s="239"/>
      <c r="V159" s="239"/>
      <c r="W159" s="239"/>
      <c r="X159" s="239"/>
      <c r="Y159" s="239"/>
      <c r="Z159" s="239"/>
      <c r="AA159" s="239"/>
      <c r="AB159" s="239"/>
      <c r="AC159" s="239"/>
      <c r="AD159" s="239"/>
      <c r="AE159" s="239"/>
      <c r="AF159" s="239"/>
      <c r="AG159" s="239"/>
      <c r="AH159" s="239"/>
      <c r="AI159" s="239"/>
      <c r="AJ159" s="239"/>
      <c r="AK159" s="239"/>
      <c r="AL159" s="239"/>
      <c r="AM159" s="239"/>
      <c r="AN159" s="239"/>
      <c r="AO159" s="239"/>
      <c r="AP159" s="239"/>
      <c r="AQ159" s="239"/>
      <c r="AR159" s="239"/>
      <c r="AS159" s="239"/>
      <c r="AT159" s="239"/>
      <c r="AU159" s="239"/>
      <c r="AV159" s="239"/>
      <c r="AW159" s="239"/>
    </row>
    <row r="160" spans="1:49" ht="16" customHeight="1" x14ac:dyDescent="0.25">
      <c r="A160" s="4"/>
      <c r="B160" s="389"/>
      <c r="C160" s="389"/>
      <c r="D160" s="389"/>
      <c r="E160" s="389"/>
      <c r="F160" s="389"/>
      <c r="G160" s="389"/>
      <c r="H160" s="389"/>
      <c r="I160" s="389"/>
      <c r="J160" s="239"/>
      <c r="K160" s="239"/>
      <c r="L160" s="2"/>
      <c r="M160" s="2"/>
      <c r="N160" s="2"/>
      <c r="O160" s="239"/>
      <c r="P160" s="239"/>
      <c r="Q160" s="239"/>
      <c r="R160" s="239"/>
      <c r="S160" s="239"/>
      <c r="T160" s="239"/>
      <c r="U160" s="239"/>
      <c r="V160" s="239"/>
      <c r="W160" s="239"/>
      <c r="X160" s="239"/>
      <c r="Y160" s="239"/>
      <c r="Z160" s="239"/>
      <c r="AA160" s="239"/>
      <c r="AB160" s="239"/>
      <c r="AC160" s="239"/>
      <c r="AD160" s="239"/>
      <c r="AE160" s="239"/>
      <c r="AF160" s="239"/>
      <c r="AG160" s="239"/>
      <c r="AH160" s="239"/>
      <c r="AI160" s="239"/>
      <c r="AJ160" s="239"/>
      <c r="AK160" s="239"/>
      <c r="AL160" s="239"/>
      <c r="AM160" s="239"/>
      <c r="AN160" s="239"/>
      <c r="AO160" s="239"/>
      <c r="AP160" s="239"/>
      <c r="AQ160" s="239"/>
      <c r="AR160" s="239"/>
      <c r="AS160" s="239"/>
      <c r="AT160" s="239"/>
      <c r="AU160" s="239"/>
      <c r="AV160" s="239"/>
      <c r="AW160" s="239"/>
    </row>
    <row r="161" spans="1:65" ht="16" customHeight="1" x14ac:dyDescent="0.25">
      <c r="A161" s="4"/>
      <c r="B161" s="389"/>
      <c r="C161" s="389"/>
      <c r="D161" s="389"/>
      <c r="E161" s="389"/>
      <c r="F161" s="389"/>
      <c r="G161" s="389"/>
      <c r="H161" s="389"/>
      <c r="I161" s="389"/>
      <c r="J161" s="239"/>
      <c r="K161" s="239"/>
      <c r="L161" s="2"/>
      <c r="M161" s="2"/>
      <c r="N161" s="2"/>
      <c r="O161" s="239"/>
      <c r="P161" s="239"/>
      <c r="Q161" s="239"/>
      <c r="R161" s="239"/>
      <c r="S161" s="239"/>
      <c r="T161" s="239"/>
      <c r="U161" s="239"/>
      <c r="V161" s="239"/>
      <c r="W161" s="239"/>
      <c r="X161" s="239"/>
      <c r="Y161" s="239"/>
      <c r="Z161" s="239"/>
      <c r="AA161" s="239"/>
      <c r="AB161" s="239"/>
      <c r="AC161" s="239"/>
      <c r="AD161" s="239"/>
      <c r="AE161" s="239"/>
      <c r="AF161" s="239"/>
      <c r="AG161" s="239"/>
      <c r="AH161" s="239"/>
      <c r="AI161" s="239"/>
      <c r="AJ161" s="239"/>
      <c r="AK161" s="239"/>
      <c r="AL161" s="239"/>
      <c r="AM161" s="239"/>
      <c r="AN161" s="239"/>
      <c r="AO161" s="239"/>
      <c r="AP161" s="239"/>
      <c r="AQ161" s="239"/>
      <c r="AR161" s="239"/>
      <c r="AS161" s="239"/>
      <c r="AT161" s="239"/>
      <c r="AU161" s="239"/>
      <c r="AV161" s="239"/>
      <c r="AW161" s="239"/>
    </row>
    <row r="162" spans="1:65" ht="16" customHeight="1" x14ac:dyDescent="0.25">
      <c r="A162" s="4"/>
      <c r="B162" s="389"/>
      <c r="C162" s="389"/>
      <c r="D162" s="389"/>
      <c r="E162" s="389"/>
      <c r="F162" s="389"/>
      <c r="G162" s="389"/>
      <c r="H162" s="389"/>
      <c r="I162" s="389"/>
      <c r="J162" s="239"/>
      <c r="K162" s="239"/>
      <c r="L162" s="2"/>
      <c r="M162" s="2"/>
      <c r="N162" s="2"/>
      <c r="O162" s="239"/>
      <c r="P162" s="239"/>
      <c r="Q162" s="239"/>
      <c r="R162" s="239"/>
      <c r="S162" s="239"/>
      <c r="T162" s="239"/>
      <c r="U162" s="239"/>
      <c r="V162" s="239"/>
      <c r="W162" s="239"/>
      <c r="X162" s="239"/>
      <c r="Y162" s="239"/>
      <c r="Z162" s="239"/>
      <c r="AA162" s="239"/>
      <c r="AB162" s="239"/>
      <c r="AC162" s="239"/>
      <c r="AD162" s="239"/>
      <c r="AE162" s="239"/>
      <c r="AF162" s="239"/>
      <c r="AG162" s="239"/>
      <c r="AH162" s="239"/>
      <c r="AI162" s="239"/>
      <c r="AJ162" s="239"/>
      <c r="AK162" s="239"/>
      <c r="AL162" s="239"/>
      <c r="AM162" s="239"/>
      <c r="AN162" s="239"/>
      <c r="AO162" s="239"/>
      <c r="AP162" s="239"/>
      <c r="AQ162" s="239"/>
      <c r="AR162" s="239"/>
      <c r="AS162" s="239"/>
      <c r="AT162" s="239"/>
      <c r="AU162" s="239"/>
      <c r="AV162" s="239"/>
      <c r="AW162" s="239"/>
    </row>
    <row r="163" spans="1:65" ht="16" customHeight="1" x14ac:dyDescent="0.25">
      <c r="A163" s="4"/>
      <c r="B163" s="389"/>
      <c r="C163" s="389"/>
      <c r="D163" s="389"/>
      <c r="E163" s="389"/>
      <c r="F163" s="389"/>
      <c r="G163" s="389"/>
      <c r="H163" s="389"/>
      <c r="I163" s="389"/>
      <c r="J163" s="239"/>
      <c r="K163" s="239"/>
      <c r="L163" s="2"/>
      <c r="M163" s="2"/>
      <c r="N163" s="2"/>
      <c r="O163" s="239"/>
      <c r="P163" s="239"/>
      <c r="Q163" s="239"/>
      <c r="R163" s="239"/>
      <c r="S163" s="239"/>
      <c r="T163" s="239"/>
      <c r="U163" s="239"/>
      <c r="V163" s="239"/>
      <c r="W163" s="239"/>
      <c r="X163" s="239"/>
      <c r="Y163" s="239"/>
      <c r="Z163" s="239"/>
      <c r="AA163" s="239"/>
      <c r="AB163" s="239"/>
      <c r="AC163" s="239"/>
      <c r="AD163" s="239"/>
      <c r="AE163" s="239"/>
      <c r="AF163" s="239"/>
      <c r="AG163" s="239"/>
      <c r="AH163" s="239"/>
      <c r="AI163" s="239"/>
      <c r="AJ163" s="239"/>
      <c r="AK163" s="239"/>
      <c r="AL163" s="239"/>
      <c r="AM163" s="239"/>
      <c r="AN163" s="239"/>
      <c r="AO163" s="239"/>
      <c r="AP163" s="239"/>
      <c r="AQ163" s="239"/>
      <c r="AR163" s="239"/>
      <c r="AS163" s="239"/>
      <c r="AT163" s="239"/>
      <c r="AU163" s="239"/>
      <c r="AV163" s="239"/>
      <c r="AW163" s="239"/>
    </row>
    <row r="164" spans="1:65" ht="16" customHeight="1" x14ac:dyDescent="0.25">
      <c r="A164" s="4"/>
      <c r="B164" s="239"/>
      <c r="C164" s="239"/>
      <c r="D164" s="239"/>
      <c r="E164" s="239"/>
      <c r="F164" s="239"/>
      <c r="G164" s="239"/>
      <c r="H164" s="239"/>
      <c r="I164" s="239"/>
      <c r="J164" s="239"/>
      <c r="K164" s="239"/>
      <c r="L164" s="2"/>
      <c r="M164" s="2"/>
      <c r="N164" s="2"/>
      <c r="O164" s="239"/>
      <c r="P164" s="239"/>
      <c r="Q164" s="239"/>
      <c r="R164" s="239"/>
      <c r="S164" s="239"/>
      <c r="T164" s="239"/>
      <c r="U164" s="239"/>
      <c r="V164" s="239"/>
      <c r="W164" s="239"/>
      <c r="X164" s="239"/>
      <c r="Y164" s="239"/>
      <c r="Z164" s="239"/>
      <c r="AA164" s="239"/>
      <c r="AB164" s="239"/>
      <c r="AC164" s="239"/>
      <c r="AD164" s="239"/>
      <c r="AE164" s="239"/>
      <c r="AF164" s="239"/>
      <c r="AG164" s="239"/>
      <c r="AH164" s="239"/>
      <c r="AI164" s="239"/>
      <c r="AJ164" s="239"/>
      <c r="AK164" s="239"/>
      <c r="AL164" s="239"/>
      <c r="AM164" s="239"/>
      <c r="AN164" s="239"/>
      <c r="AO164" s="239"/>
      <c r="AP164" s="239"/>
      <c r="AQ164" s="239"/>
      <c r="AR164" s="239"/>
      <c r="AS164" s="239"/>
      <c r="AT164" s="239"/>
      <c r="AU164" s="239"/>
      <c r="AV164" s="239"/>
      <c r="AW164" s="239"/>
    </row>
    <row r="165" spans="1:65" ht="19" x14ac:dyDescent="0.25">
      <c r="A165" s="239"/>
      <c r="B165" s="6" t="s">
        <v>290</v>
      </c>
      <c r="C165" s="239"/>
      <c r="D165" s="239"/>
      <c r="E165" s="239"/>
      <c r="F165" s="239"/>
      <c r="G165" s="239"/>
      <c r="H165" s="239"/>
      <c r="I165" s="239"/>
      <c r="J165" s="239"/>
      <c r="K165" s="239"/>
      <c r="L165" s="2"/>
      <c r="M165" s="2"/>
      <c r="N165" s="2"/>
      <c r="O165" s="239"/>
      <c r="P165" s="239"/>
      <c r="Q165" s="239"/>
      <c r="R165" s="239"/>
      <c r="S165" s="239"/>
      <c r="T165" s="239"/>
      <c r="U165" s="239"/>
      <c r="V165" s="239"/>
      <c r="W165" s="239"/>
      <c r="X165" s="239"/>
      <c r="Y165" s="239"/>
      <c r="Z165" s="239"/>
      <c r="AA165" s="239"/>
      <c r="AB165" s="239"/>
      <c r="AC165" s="239"/>
      <c r="AD165" s="239"/>
      <c r="AE165" s="239"/>
      <c r="AF165" s="239"/>
      <c r="AG165" s="239"/>
      <c r="AH165" s="239"/>
      <c r="AI165" s="239"/>
      <c r="AJ165" s="239"/>
      <c r="AK165" s="239"/>
      <c r="AL165" s="239"/>
      <c r="AM165" s="239"/>
      <c r="AN165" s="239"/>
      <c r="AO165" s="239"/>
      <c r="AP165" s="239"/>
      <c r="AQ165" s="239"/>
      <c r="AR165" s="239"/>
      <c r="AS165" s="239"/>
      <c r="AT165" s="239"/>
      <c r="AU165" s="239"/>
      <c r="AV165" s="239"/>
      <c r="AW165" s="239"/>
    </row>
    <row r="166" spans="1:65" ht="16" customHeight="1" x14ac:dyDescent="0.2">
      <c r="A166" s="2"/>
      <c r="B166" s="389" t="s">
        <v>345</v>
      </c>
      <c r="C166" s="389"/>
      <c r="D166" s="389"/>
      <c r="E166" s="389"/>
      <c r="F166" s="389"/>
      <c r="G166" s="389"/>
      <c r="H166" s="389"/>
      <c r="I166" s="389"/>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row>
    <row r="167" spans="1:65" x14ac:dyDescent="0.2">
      <c r="A167" s="2"/>
      <c r="B167" s="389"/>
      <c r="C167" s="389"/>
      <c r="D167" s="389"/>
      <c r="E167" s="389"/>
      <c r="F167" s="389"/>
      <c r="G167" s="389"/>
      <c r="H167" s="389"/>
      <c r="I167" s="389"/>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row>
    <row r="168" spans="1:65" x14ac:dyDescent="0.2">
      <c r="A168" s="2"/>
      <c r="B168" s="389"/>
      <c r="C168" s="389"/>
      <c r="D168" s="389"/>
      <c r="E168" s="389"/>
      <c r="F168" s="389"/>
      <c r="G168" s="389"/>
      <c r="H168" s="389"/>
      <c r="I168" s="389"/>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row>
    <row r="169" spans="1:65" x14ac:dyDescent="0.2">
      <c r="A169" s="2"/>
      <c r="B169" s="255"/>
      <c r="C169" s="255"/>
      <c r="D169" s="255"/>
      <c r="E169" s="255"/>
      <c r="F169" s="255"/>
      <c r="G169" s="255"/>
      <c r="H169" s="255"/>
      <c r="I169" s="255"/>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row>
    <row r="170" spans="1:65" x14ac:dyDescent="0.2">
      <c r="A170" s="2"/>
      <c r="B170" s="281"/>
      <c r="C170" s="281"/>
      <c r="D170" s="281"/>
      <c r="E170" s="281"/>
      <c r="F170" s="281"/>
      <c r="G170" s="281"/>
      <c r="H170" s="281"/>
      <c r="I170" s="281"/>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row>
    <row r="171" spans="1:65" x14ac:dyDescent="0.2">
      <c r="A171" s="2"/>
      <c r="B171" s="281"/>
      <c r="C171" s="281"/>
      <c r="D171" s="281"/>
      <c r="E171" s="281"/>
      <c r="F171" s="281"/>
      <c r="G171" s="281"/>
      <c r="H171" s="281"/>
      <c r="I171" s="281"/>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row>
    <row r="172" spans="1:65" x14ac:dyDescent="0.2">
      <c r="A172" s="2"/>
      <c r="B172" s="281"/>
      <c r="C172" s="281"/>
      <c r="D172" s="281"/>
      <c r="E172" s="281"/>
      <c r="F172" s="281"/>
      <c r="G172" s="281"/>
      <c r="H172" s="281"/>
      <c r="I172" s="281"/>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row>
    <row r="173" spans="1:65" x14ac:dyDescent="0.2">
      <c r="A173" s="2"/>
      <c r="B173" s="281"/>
      <c r="C173" s="281"/>
      <c r="D173" s="281"/>
      <c r="E173" s="281"/>
      <c r="F173" s="281"/>
      <c r="G173" s="281"/>
      <c r="H173" s="281"/>
      <c r="I173" s="281"/>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row>
    <row r="174" spans="1:65" x14ac:dyDescent="0.2">
      <c r="A174" s="2"/>
      <c r="B174" s="281"/>
      <c r="C174" s="281"/>
      <c r="D174" s="281"/>
      <c r="E174" s="281"/>
      <c r="F174" s="281"/>
      <c r="G174" s="281"/>
      <c r="H174" s="281"/>
      <c r="I174" s="281"/>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row>
    <row r="175" spans="1:65" ht="16" customHeight="1" x14ac:dyDescent="0.2">
      <c r="A175" s="7"/>
      <c r="B175" s="11"/>
      <c r="C175" s="11"/>
      <c r="D175" s="11"/>
      <c r="E175" s="11"/>
      <c r="F175" s="11"/>
      <c r="G175" s="11"/>
      <c r="H175" s="11"/>
      <c r="I175" s="239"/>
      <c r="J175" s="239"/>
      <c r="K175" s="239"/>
      <c r="L175" s="2"/>
      <c r="M175" s="239"/>
      <c r="N175" s="239"/>
      <c r="O175" s="239"/>
      <c r="P175" s="239"/>
      <c r="Q175" s="239"/>
      <c r="R175" s="239"/>
      <c r="S175" s="239"/>
      <c r="T175" s="239"/>
      <c r="U175" s="239"/>
      <c r="V175" s="239"/>
      <c r="W175" s="239"/>
      <c r="X175" s="239"/>
      <c r="Y175" s="239"/>
      <c r="Z175" s="239"/>
      <c r="AA175" s="239"/>
      <c r="AB175" s="239"/>
      <c r="AC175" s="239"/>
      <c r="AD175" s="239"/>
      <c r="AE175" s="239"/>
      <c r="AF175" s="239"/>
      <c r="AG175" s="239"/>
      <c r="AH175" s="239"/>
      <c r="AI175" s="239"/>
      <c r="AJ175" s="239"/>
      <c r="AK175" s="239"/>
      <c r="AL175" s="239"/>
      <c r="AM175" s="239"/>
      <c r="AN175" s="239"/>
      <c r="AO175" s="239"/>
      <c r="AP175" s="239"/>
      <c r="AQ175" s="239"/>
      <c r="AR175" s="239"/>
      <c r="AS175" s="239"/>
      <c r="AT175" s="239"/>
      <c r="AU175" s="239"/>
      <c r="AV175" s="239"/>
      <c r="AW175" s="239"/>
    </row>
    <row r="176" spans="1:65" ht="16" customHeight="1" x14ac:dyDescent="0.2">
      <c r="A176" s="7"/>
      <c r="B176" s="11"/>
      <c r="C176" s="11"/>
      <c r="D176" s="11"/>
      <c r="E176" s="11"/>
      <c r="F176" s="11"/>
      <c r="G176" s="11"/>
      <c r="H176" s="11"/>
      <c r="I176" s="239"/>
      <c r="J176" s="239"/>
      <c r="K176" s="239"/>
      <c r="L176" s="2"/>
      <c r="M176" s="239"/>
      <c r="N176" s="239"/>
      <c r="O176" s="239"/>
      <c r="P176" s="239"/>
      <c r="Q176" s="239"/>
      <c r="R176" s="239"/>
      <c r="S176" s="239"/>
      <c r="T176" s="239"/>
      <c r="U176" s="239"/>
      <c r="V176" s="239"/>
      <c r="W176" s="239"/>
      <c r="X176" s="239"/>
      <c r="Y176" s="239"/>
      <c r="Z176" s="239"/>
      <c r="AA176" s="239"/>
      <c r="AB176" s="239"/>
      <c r="AC176" s="239"/>
      <c r="AD176" s="239"/>
      <c r="AE176" s="239"/>
      <c r="AF176" s="239"/>
      <c r="AG176" s="239"/>
      <c r="AH176" s="239"/>
      <c r="AI176" s="239"/>
      <c r="AJ176" s="239"/>
      <c r="AK176" s="239"/>
      <c r="AL176" s="239"/>
      <c r="AM176" s="239"/>
      <c r="AN176" s="239"/>
      <c r="AO176" s="239"/>
      <c r="AP176" s="239"/>
      <c r="AQ176" s="239"/>
      <c r="AR176" s="239"/>
      <c r="AS176" s="239"/>
      <c r="AT176" s="239"/>
      <c r="AU176" s="239"/>
      <c r="AV176" s="239"/>
      <c r="AW176" s="239"/>
    </row>
    <row r="177" spans="1:65" ht="16" customHeight="1" x14ac:dyDescent="0.2">
      <c r="A177" s="7"/>
      <c r="B177" s="11"/>
      <c r="C177" s="11"/>
      <c r="D177" s="11"/>
      <c r="E177" s="11"/>
      <c r="F177" s="11"/>
      <c r="G177" s="11"/>
      <c r="H177" s="11"/>
      <c r="I177" s="239"/>
      <c r="J177" s="239"/>
      <c r="K177" s="239"/>
      <c r="L177" s="2"/>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row>
    <row r="178" spans="1:65" ht="16" customHeight="1" x14ac:dyDescent="0.2">
      <c r="A178" s="7"/>
      <c r="B178" s="11"/>
      <c r="C178" s="11"/>
      <c r="D178" s="11"/>
      <c r="E178" s="11"/>
      <c r="F178" s="11"/>
      <c r="G178" s="11"/>
      <c r="H178" s="11"/>
      <c r="I178" s="239"/>
      <c r="J178" s="239"/>
      <c r="K178" s="239"/>
      <c r="L178" s="2"/>
      <c r="M178" s="239"/>
      <c r="N178" s="239"/>
      <c r="O178" s="239"/>
      <c r="P178" s="239"/>
      <c r="Q178" s="239"/>
      <c r="R178" s="239"/>
      <c r="S178" s="239"/>
      <c r="T178" s="239"/>
      <c r="U178" s="239"/>
      <c r="V178" s="239"/>
      <c r="W178" s="239"/>
      <c r="X178" s="239"/>
      <c r="Y178" s="239"/>
      <c r="Z178" s="239"/>
      <c r="AA178" s="239"/>
      <c r="AB178" s="239"/>
      <c r="AC178" s="239"/>
      <c r="AD178" s="239"/>
      <c r="AE178" s="239"/>
      <c r="AF178" s="239"/>
      <c r="AG178" s="239"/>
      <c r="AH178" s="239"/>
      <c r="AI178" s="239"/>
      <c r="AJ178" s="239"/>
      <c r="AK178" s="239"/>
      <c r="AL178" s="239"/>
      <c r="AM178" s="239"/>
      <c r="AN178" s="239"/>
      <c r="AO178" s="239"/>
      <c r="AP178" s="239"/>
      <c r="AQ178" s="239"/>
      <c r="AR178" s="239"/>
      <c r="AS178" s="239"/>
      <c r="AT178" s="239"/>
      <c r="AU178" s="239"/>
      <c r="AV178" s="239"/>
      <c r="AW178" s="239"/>
    </row>
    <row r="179" spans="1:65" ht="16" customHeight="1" x14ac:dyDescent="0.2">
      <c r="A179" s="7"/>
      <c r="B179" s="11"/>
      <c r="C179" s="11"/>
      <c r="D179" s="11"/>
      <c r="E179" s="11"/>
      <c r="F179" s="11"/>
      <c r="G179" s="11"/>
      <c r="H179" s="11"/>
      <c r="I179" s="239"/>
      <c r="J179" s="239"/>
      <c r="K179" s="239"/>
      <c r="L179" s="2"/>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39"/>
      <c r="AL179" s="239"/>
      <c r="AM179" s="239"/>
      <c r="AN179" s="239"/>
      <c r="AO179" s="239"/>
      <c r="AP179" s="239"/>
      <c r="AQ179" s="239"/>
      <c r="AR179" s="239"/>
      <c r="AS179" s="239"/>
      <c r="AT179" s="239"/>
      <c r="AU179" s="239"/>
      <c r="AV179" s="239"/>
      <c r="AW179" s="239"/>
    </row>
    <row r="180" spans="1:65" ht="16" customHeight="1" x14ac:dyDescent="0.2">
      <c r="A180" s="7"/>
      <c r="B180" s="103" t="s">
        <v>294</v>
      </c>
      <c r="C180" s="115" t="s">
        <v>291</v>
      </c>
      <c r="D180" s="103" t="s">
        <v>292</v>
      </c>
      <c r="E180" s="103" t="s">
        <v>298</v>
      </c>
      <c r="F180" s="103" t="s">
        <v>295</v>
      </c>
      <c r="G180" s="103" t="s">
        <v>296</v>
      </c>
      <c r="H180" s="103" t="s">
        <v>299</v>
      </c>
      <c r="I180" s="115" t="s">
        <v>332</v>
      </c>
      <c r="J180" s="103" t="s">
        <v>331</v>
      </c>
      <c r="K180" s="239"/>
      <c r="L180" s="2"/>
      <c r="M180" s="239"/>
      <c r="N180" s="239"/>
      <c r="O180" s="239"/>
      <c r="P180" s="239"/>
      <c r="Q180" s="239"/>
      <c r="R180" s="239"/>
      <c r="S180" s="239"/>
      <c r="T180" s="239"/>
      <c r="U180" s="239"/>
      <c r="V180" s="239"/>
      <c r="W180" s="239"/>
      <c r="X180" s="239"/>
      <c r="Y180" s="239"/>
      <c r="Z180" s="239"/>
      <c r="AA180" s="239"/>
      <c r="AB180" s="239"/>
      <c r="AC180" s="239"/>
      <c r="AD180" s="239"/>
      <c r="AE180" s="239"/>
      <c r="AF180" s="239"/>
      <c r="AG180" s="239"/>
      <c r="AH180" s="239"/>
      <c r="AI180" s="239"/>
      <c r="AJ180" s="239"/>
      <c r="AK180" s="239"/>
      <c r="AL180" s="239"/>
      <c r="AM180" s="239"/>
      <c r="AN180" s="239"/>
      <c r="AO180" s="239"/>
      <c r="AP180" s="239"/>
      <c r="AQ180" s="239"/>
      <c r="AR180" s="239"/>
      <c r="AS180" s="239"/>
      <c r="AT180" s="239"/>
      <c r="AU180" s="239"/>
      <c r="AV180" s="239"/>
      <c r="AW180" s="239"/>
    </row>
    <row r="181" spans="1:65" ht="16" customHeight="1" x14ac:dyDescent="0.2">
      <c r="A181" s="7"/>
      <c r="B181" s="261">
        <v>0</v>
      </c>
      <c r="C181" s="265">
        <f t="shared" ref="C181:D190" si="6">C100</f>
        <v>0</v>
      </c>
      <c r="D181" s="263">
        <f t="shared" si="6"/>
        <v>0</v>
      </c>
      <c r="E181" s="262">
        <f>MIN(C181,$D$95)</f>
        <v>0</v>
      </c>
      <c r="F181" s="263">
        <f>1-SUM(D$181:$D181)</f>
        <v>1</v>
      </c>
      <c r="G181" s="263">
        <f>SQRT(F181)</f>
        <v>1</v>
      </c>
      <c r="H181" s="262">
        <f>E182-E181</f>
        <v>13260</v>
      </c>
      <c r="I181" s="265">
        <f t="shared" ref="I181:I190" si="7">F181*H181</f>
        <v>13260</v>
      </c>
      <c r="J181" s="262">
        <f>G181*H181</f>
        <v>13260</v>
      </c>
      <c r="K181" s="239"/>
      <c r="L181" s="2"/>
      <c r="M181" s="239"/>
      <c r="N181" s="239"/>
      <c r="O181" s="239"/>
      <c r="P181" s="239"/>
      <c r="Q181" s="239"/>
      <c r="R181" s="239"/>
      <c r="S181" s="239"/>
      <c r="T181" s="239"/>
      <c r="U181" s="239"/>
      <c r="V181" s="239"/>
      <c r="W181" s="239"/>
      <c r="X181" s="239"/>
      <c r="Y181" s="239"/>
      <c r="Z181" s="239"/>
      <c r="AA181" s="239"/>
      <c r="AB181" s="239"/>
      <c r="AC181" s="239"/>
      <c r="AD181" s="239"/>
      <c r="AE181" s="239"/>
      <c r="AF181" s="239"/>
      <c r="AG181" s="239"/>
      <c r="AH181" s="239"/>
      <c r="AI181" s="239"/>
      <c r="AJ181" s="239"/>
      <c r="AK181" s="239"/>
      <c r="AL181" s="239"/>
      <c r="AM181" s="239"/>
      <c r="AN181" s="239"/>
      <c r="AO181" s="239"/>
      <c r="AP181" s="239"/>
      <c r="AQ181" s="239"/>
      <c r="AR181" s="239"/>
      <c r="AS181" s="239"/>
      <c r="AT181" s="239"/>
      <c r="AU181" s="239"/>
      <c r="AV181" s="239"/>
      <c r="AW181" s="239"/>
    </row>
    <row r="182" spans="1:65" ht="16" customHeight="1" x14ac:dyDescent="0.2">
      <c r="A182" s="7"/>
      <c r="B182" s="261">
        <v>1</v>
      </c>
      <c r="C182" s="265">
        <f t="shared" si="6"/>
        <v>13260</v>
      </c>
      <c r="D182" s="263">
        <f t="shared" si="6"/>
        <v>0.05</v>
      </c>
      <c r="E182" s="262">
        <f t="shared" ref="E182:E190" si="8">MIN(C182,$D$95)</f>
        <v>13260</v>
      </c>
      <c r="F182" s="263">
        <f>1-SUM(D$181:$D182)</f>
        <v>0.95</v>
      </c>
      <c r="G182" s="263">
        <f t="shared" ref="G182:G189" si="9">_xlfn.NORM.S.DIST(_xlfn.NORM.S.INV(F182)+$E$20,TRUE)</f>
        <v>0.99168649929518649</v>
      </c>
      <c r="H182" s="262">
        <f>E183-E182</f>
        <v>1950</v>
      </c>
      <c r="I182" s="265">
        <f>F182*H182</f>
        <v>1852.5</v>
      </c>
      <c r="J182" s="262">
        <f t="shared" ref="J182:J190" si="10">G182*H182</f>
        <v>1933.7886736256137</v>
      </c>
      <c r="K182" s="239"/>
      <c r="L182" s="2"/>
      <c r="M182" s="239"/>
      <c r="N182" s="239"/>
      <c r="O182" s="239"/>
      <c r="P182" s="239"/>
      <c r="Q182" s="239"/>
      <c r="R182" s="239"/>
      <c r="S182" s="239"/>
      <c r="T182" s="239"/>
      <c r="U182" s="239"/>
      <c r="V182" s="239"/>
      <c r="W182" s="239"/>
      <c r="X182" s="239"/>
      <c r="Y182" s="239"/>
      <c r="Z182" s="239"/>
      <c r="AA182" s="239"/>
      <c r="AB182" s="239"/>
      <c r="AC182" s="239"/>
      <c r="AD182" s="239"/>
      <c r="AE182" s="239"/>
      <c r="AF182" s="239"/>
      <c r="AG182" s="239"/>
      <c r="AH182" s="239"/>
      <c r="AI182" s="239"/>
      <c r="AJ182" s="239"/>
      <c r="AK182" s="239"/>
      <c r="AL182" s="239"/>
      <c r="AM182" s="239"/>
      <c r="AN182" s="239"/>
      <c r="AO182" s="239"/>
      <c r="AP182" s="239"/>
      <c r="AQ182" s="239"/>
      <c r="AR182" s="239"/>
      <c r="AS182" s="239"/>
      <c r="AT182" s="239"/>
      <c r="AU182" s="239"/>
      <c r="AV182" s="239"/>
      <c r="AW182" s="239"/>
    </row>
    <row r="183" spans="1:65" ht="16" customHeight="1" x14ac:dyDescent="0.2">
      <c r="A183" s="7"/>
      <c r="B183" s="261">
        <v>2</v>
      </c>
      <c r="C183" s="265">
        <f t="shared" si="6"/>
        <v>15210</v>
      </c>
      <c r="D183" s="263">
        <f t="shared" si="6"/>
        <v>0.13</v>
      </c>
      <c r="E183" s="262">
        <f t="shared" si="8"/>
        <v>15210</v>
      </c>
      <c r="F183" s="263">
        <f>1-SUM(D$181:$D183)</f>
        <v>0.82000000000000006</v>
      </c>
      <c r="G183" s="263">
        <f t="shared" si="9"/>
        <v>0.95208002988742046</v>
      </c>
      <c r="H183" s="262">
        <f>E184-E183</f>
        <v>1170</v>
      </c>
      <c r="I183" s="265">
        <f t="shared" si="7"/>
        <v>959.40000000000009</v>
      </c>
      <c r="J183" s="262">
        <f t="shared" si="10"/>
        <v>1113.9336349682819</v>
      </c>
      <c r="K183" s="239"/>
      <c r="L183" s="2"/>
      <c r="M183" s="239"/>
      <c r="N183" s="239"/>
      <c r="O183" s="239"/>
      <c r="P183" s="239"/>
      <c r="Q183" s="239"/>
      <c r="R183" s="239"/>
      <c r="S183" s="239"/>
      <c r="T183" s="239"/>
      <c r="U183" s="239"/>
      <c r="V183" s="239"/>
      <c r="W183" s="239"/>
      <c r="X183" s="239"/>
      <c r="Y183" s="239"/>
      <c r="Z183" s="239"/>
      <c r="AA183" s="239"/>
      <c r="AB183" s="239"/>
      <c r="AC183" s="239"/>
      <c r="AD183" s="239"/>
      <c r="AE183" s="239"/>
      <c r="AF183" s="239"/>
      <c r="AG183" s="239"/>
      <c r="AH183" s="239"/>
      <c r="AI183" s="239"/>
      <c r="AJ183" s="239"/>
      <c r="AK183" s="239"/>
      <c r="AL183" s="239"/>
      <c r="AM183" s="239"/>
      <c r="AN183" s="239"/>
      <c r="AO183" s="239"/>
      <c r="AP183" s="239"/>
      <c r="AQ183" s="239"/>
      <c r="AR183" s="239"/>
      <c r="AS183" s="239"/>
      <c r="AT183" s="239"/>
      <c r="AU183" s="239"/>
      <c r="AV183" s="239"/>
      <c r="AW183" s="239"/>
    </row>
    <row r="184" spans="1:65" ht="16" customHeight="1" x14ac:dyDescent="0.2">
      <c r="A184" s="7"/>
      <c r="B184" s="261">
        <v>3</v>
      </c>
      <c r="C184" s="265">
        <f t="shared" si="6"/>
        <v>16380</v>
      </c>
      <c r="D184" s="263">
        <f t="shared" si="6"/>
        <v>0.17</v>
      </c>
      <c r="E184" s="262">
        <f t="shared" si="8"/>
        <v>16380</v>
      </c>
      <c r="F184" s="263">
        <f>1-SUM(D$181:$D184)</f>
        <v>0.65</v>
      </c>
      <c r="G184" s="263">
        <f t="shared" si="9"/>
        <v>0.87187946500553648</v>
      </c>
      <c r="H184" s="262">
        <f>E185-E184</f>
        <v>1560</v>
      </c>
      <c r="I184" s="265">
        <f t="shared" si="7"/>
        <v>1014</v>
      </c>
      <c r="J184" s="262">
        <f t="shared" si="10"/>
        <v>1360.1319654086369</v>
      </c>
      <c r="K184" s="239"/>
      <c r="L184" s="2"/>
      <c r="M184" s="239"/>
      <c r="N184" s="239"/>
      <c r="O184" s="239"/>
      <c r="P184" s="239"/>
      <c r="Q184" s="239"/>
      <c r="R184" s="239"/>
      <c r="S184" s="239"/>
      <c r="T184" s="239"/>
      <c r="U184" s="239"/>
      <c r="V184" s="239"/>
      <c r="W184" s="239"/>
      <c r="X184" s="239"/>
      <c r="Y184" s="239"/>
      <c r="Z184" s="239"/>
      <c r="AA184" s="239"/>
      <c r="AB184" s="239"/>
      <c r="AC184" s="239"/>
      <c r="AD184" s="239"/>
      <c r="AE184" s="239"/>
      <c r="AF184" s="239"/>
      <c r="AG184" s="239"/>
      <c r="AH184" s="239"/>
      <c r="AI184" s="239"/>
      <c r="AJ184" s="239"/>
      <c r="AK184" s="239"/>
      <c r="AL184" s="239"/>
      <c r="AM184" s="239"/>
      <c r="AN184" s="239"/>
      <c r="AO184" s="239"/>
      <c r="AP184" s="239"/>
      <c r="AQ184" s="239"/>
      <c r="AR184" s="239"/>
      <c r="AS184" s="239"/>
      <c r="AT184" s="239"/>
      <c r="AU184" s="239"/>
      <c r="AV184" s="239"/>
      <c r="AW184" s="239"/>
    </row>
    <row r="185" spans="1:65" ht="16" customHeight="1" x14ac:dyDescent="0.2">
      <c r="A185" s="7"/>
      <c r="B185" s="261">
        <v>4</v>
      </c>
      <c r="C185" s="265">
        <f t="shared" si="6"/>
        <v>17940</v>
      </c>
      <c r="D185" s="263">
        <f t="shared" si="6"/>
        <v>0.2</v>
      </c>
      <c r="E185" s="262">
        <f t="shared" si="8"/>
        <v>17940</v>
      </c>
      <c r="F185" s="263">
        <f>1-SUM(D$181:$D185)</f>
        <v>0.44999999999999996</v>
      </c>
      <c r="G185" s="263">
        <f t="shared" si="9"/>
        <v>0.73379739788301879</v>
      </c>
      <c r="H185" s="262">
        <f t="shared" ref="H185:H189" si="11">E186-E185</f>
        <v>780</v>
      </c>
      <c r="I185" s="265">
        <f t="shared" si="7"/>
        <v>350.99999999999994</v>
      </c>
      <c r="J185" s="262">
        <f t="shared" si="10"/>
        <v>572.36197034875465</v>
      </c>
      <c r="K185" s="239"/>
      <c r="L185" s="2"/>
      <c r="M185" s="239"/>
      <c r="N185" s="239"/>
      <c r="O185" s="239"/>
      <c r="P185" s="239"/>
      <c r="Q185" s="239"/>
      <c r="R185" s="239"/>
      <c r="S185" s="239"/>
      <c r="T185" s="239"/>
      <c r="U185" s="239"/>
      <c r="V185" s="239"/>
      <c r="W185" s="239"/>
      <c r="X185" s="239"/>
      <c r="Y185" s="239"/>
      <c r="Z185" s="239"/>
      <c r="AA185" s="239"/>
      <c r="AB185" s="239"/>
      <c r="AC185" s="239"/>
      <c r="AD185" s="239"/>
      <c r="AE185" s="239"/>
      <c r="AF185" s="239"/>
      <c r="AG185" s="239"/>
      <c r="AH185" s="239"/>
      <c r="AI185" s="239"/>
      <c r="AJ185" s="239"/>
      <c r="AK185" s="239"/>
      <c r="AL185" s="239"/>
      <c r="AM185" s="239"/>
      <c r="AN185" s="239"/>
      <c r="AO185" s="239"/>
      <c r="AP185" s="239"/>
      <c r="AQ185" s="239"/>
      <c r="AR185" s="239"/>
      <c r="AS185" s="239"/>
      <c r="AT185" s="239"/>
      <c r="AU185" s="239"/>
      <c r="AV185" s="239"/>
      <c r="AW185" s="239"/>
    </row>
    <row r="186" spans="1:65" ht="16" customHeight="1" x14ac:dyDescent="0.2">
      <c r="A186" s="7"/>
      <c r="B186" s="261">
        <v>5</v>
      </c>
      <c r="C186" s="265">
        <f t="shared" si="6"/>
        <v>18720</v>
      </c>
      <c r="D186" s="263">
        <f t="shared" si="6"/>
        <v>0.15000000000000002</v>
      </c>
      <c r="E186" s="262">
        <f t="shared" si="8"/>
        <v>18720</v>
      </c>
      <c r="F186" s="263">
        <f>1-SUM(D$181:$D186)</f>
        <v>0.29999999999999993</v>
      </c>
      <c r="G186" s="263">
        <f t="shared" si="9"/>
        <v>0.58924353017343678</v>
      </c>
      <c r="H186" s="262">
        <f t="shared" si="11"/>
        <v>3560</v>
      </c>
      <c r="I186" s="265">
        <f t="shared" si="7"/>
        <v>1067.9999999999998</v>
      </c>
      <c r="J186" s="262">
        <f t="shared" si="10"/>
        <v>2097.706967417435</v>
      </c>
      <c r="K186" s="239"/>
      <c r="L186" s="2"/>
      <c r="M186" s="239"/>
      <c r="N186" s="239"/>
      <c r="O186" s="239"/>
      <c r="P186" s="239"/>
      <c r="Q186" s="239"/>
      <c r="R186" s="239"/>
      <c r="S186" s="239"/>
      <c r="T186" s="239"/>
      <c r="U186" s="239"/>
      <c r="V186" s="239"/>
      <c r="W186" s="239"/>
      <c r="X186" s="239"/>
      <c r="Y186" s="239"/>
      <c r="Z186" s="239"/>
      <c r="AA186" s="239"/>
      <c r="AB186" s="239"/>
      <c r="AC186" s="239"/>
      <c r="AD186" s="239"/>
      <c r="AE186" s="239"/>
      <c r="AF186" s="239"/>
      <c r="AG186" s="239"/>
      <c r="AH186" s="239"/>
      <c r="AI186" s="239"/>
      <c r="AJ186" s="239"/>
      <c r="AK186" s="239"/>
      <c r="AL186" s="239"/>
      <c r="AM186" s="239"/>
      <c r="AN186" s="239"/>
      <c r="AO186" s="239"/>
      <c r="AP186" s="239"/>
      <c r="AQ186" s="239"/>
      <c r="AR186" s="239"/>
      <c r="AS186" s="239"/>
      <c r="AT186" s="239"/>
      <c r="AU186" s="239"/>
      <c r="AV186" s="239"/>
      <c r="AW186" s="239"/>
    </row>
    <row r="187" spans="1:65" ht="16" customHeight="1" x14ac:dyDescent="0.2">
      <c r="A187" s="7"/>
      <c r="B187" s="261">
        <v>6</v>
      </c>
      <c r="C187" s="265">
        <f t="shared" si="6"/>
        <v>22280</v>
      </c>
      <c r="D187" s="263">
        <f t="shared" si="6"/>
        <v>0.12</v>
      </c>
      <c r="E187" s="262">
        <f t="shared" si="8"/>
        <v>22280</v>
      </c>
      <c r="F187" s="263">
        <f>1-SUM(D$181:$D187)</f>
        <v>0.17999999999999994</v>
      </c>
      <c r="G187" s="263">
        <f t="shared" si="9"/>
        <v>0.43432831559553609</v>
      </c>
      <c r="H187" s="262">
        <f t="shared" si="11"/>
        <v>2950</v>
      </c>
      <c r="I187" s="265">
        <f t="shared" si="7"/>
        <v>530.99999999999977</v>
      </c>
      <c r="J187" s="262">
        <f t="shared" si="10"/>
        <v>1281.2685310068314</v>
      </c>
      <c r="K187" s="239"/>
      <c r="L187" s="2"/>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row>
    <row r="188" spans="1:65" ht="16" customHeight="1" x14ac:dyDescent="0.2">
      <c r="A188" s="7"/>
      <c r="B188" s="261">
        <v>7</v>
      </c>
      <c r="C188" s="265">
        <f t="shared" si="6"/>
        <v>25230</v>
      </c>
      <c r="D188" s="263">
        <f t="shared" si="6"/>
        <v>9.9999999999999978E-2</v>
      </c>
      <c r="E188" s="262">
        <f t="shared" si="8"/>
        <v>25230</v>
      </c>
      <c r="F188" s="263">
        <f>1-SUM(D$181:$D188)</f>
        <v>7.999999999999996E-2</v>
      </c>
      <c r="G188" s="263">
        <f t="shared" si="9"/>
        <v>0.25621084084749068</v>
      </c>
      <c r="H188" s="262">
        <f t="shared" si="11"/>
        <v>7560</v>
      </c>
      <c r="I188" s="265">
        <f t="shared" si="7"/>
        <v>604.79999999999973</v>
      </c>
      <c r="J188" s="262">
        <f t="shared" si="10"/>
        <v>1936.9539568070295</v>
      </c>
      <c r="K188" s="239"/>
      <c r="L188" s="2"/>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239"/>
      <c r="AT188" s="239"/>
      <c r="AU188" s="239"/>
      <c r="AV188" s="239"/>
      <c r="AW188" s="239"/>
    </row>
    <row r="189" spans="1:65" ht="16" customHeight="1" x14ac:dyDescent="0.2">
      <c r="A189" s="7"/>
      <c r="B189" s="261">
        <v>8</v>
      </c>
      <c r="C189" s="265">
        <f t="shared" si="6"/>
        <v>32790</v>
      </c>
      <c r="D189" s="263">
        <f t="shared" si="6"/>
        <v>5.9999999999999942E-2</v>
      </c>
      <c r="E189" s="262">
        <f t="shared" si="8"/>
        <v>32790</v>
      </c>
      <c r="F189" s="263">
        <f>1-SUM(D$181:$D189)</f>
        <v>2.0000000000000018E-2</v>
      </c>
      <c r="G189" s="263">
        <f t="shared" si="9"/>
        <v>9.6159603514260047E-2</v>
      </c>
      <c r="H189" s="262">
        <f t="shared" si="11"/>
        <v>7210</v>
      </c>
      <c r="I189" s="265">
        <f t="shared" si="7"/>
        <v>144.20000000000013</v>
      </c>
      <c r="J189" s="262">
        <f t="shared" si="10"/>
        <v>693.31074133781499</v>
      </c>
      <c r="K189" s="239"/>
      <c r="L189" s="2"/>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row>
    <row r="190" spans="1:65" ht="16" customHeight="1" x14ac:dyDescent="0.2">
      <c r="A190" s="7"/>
      <c r="B190" s="103">
        <v>9</v>
      </c>
      <c r="C190" s="266">
        <f t="shared" si="6"/>
        <v>48420</v>
      </c>
      <c r="D190" s="267">
        <f t="shared" si="6"/>
        <v>2.0000000000000018E-2</v>
      </c>
      <c r="E190" s="264">
        <f t="shared" si="8"/>
        <v>40000</v>
      </c>
      <c r="F190" s="267">
        <f>1-SUM(D$181:$D190)</f>
        <v>0</v>
      </c>
      <c r="G190" s="267">
        <f>SQRT(F190)</f>
        <v>0</v>
      </c>
      <c r="H190" s="103"/>
      <c r="I190" s="266">
        <f t="shared" si="7"/>
        <v>0</v>
      </c>
      <c r="J190" s="264">
        <f t="shared" si="10"/>
        <v>0</v>
      </c>
      <c r="K190" s="239"/>
      <c r="L190" s="2"/>
      <c r="M190" s="239"/>
      <c r="N190" s="239"/>
      <c r="O190" s="239"/>
      <c r="P190" s="239"/>
      <c r="Q190" s="239"/>
      <c r="R190" s="239"/>
      <c r="S190" s="239"/>
      <c r="T190" s="239"/>
      <c r="U190" s="239"/>
      <c r="V190" s="239"/>
      <c r="W190" s="239"/>
      <c r="X190" s="239"/>
      <c r="Y190" s="239"/>
      <c r="Z190" s="239"/>
      <c r="AA190" s="239"/>
      <c r="AB190" s="239"/>
      <c r="AC190" s="239"/>
      <c r="AD190" s="239"/>
      <c r="AE190" s="239"/>
      <c r="AF190" s="239"/>
      <c r="AG190" s="239"/>
      <c r="AH190" s="239"/>
      <c r="AI190" s="239"/>
      <c r="AJ190" s="239"/>
      <c r="AK190" s="239"/>
      <c r="AL190" s="239"/>
      <c r="AM190" s="239"/>
      <c r="AN190" s="239"/>
      <c r="AO190" s="239"/>
      <c r="AP190" s="239"/>
      <c r="AQ190" s="239"/>
      <c r="AR190" s="239"/>
      <c r="AS190" s="239"/>
      <c r="AT190" s="239"/>
      <c r="AU190" s="239"/>
      <c r="AV190" s="239"/>
      <c r="AW190" s="239"/>
    </row>
    <row r="191" spans="1:65" ht="16" customHeight="1" x14ac:dyDescent="0.2">
      <c r="A191" s="7"/>
      <c r="B191" s="278" t="s">
        <v>88</v>
      </c>
      <c r="C191" s="277"/>
      <c r="D191" s="261"/>
      <c r="E191" s="261"/>
      <c r="F191" s="261"/>
      <c r="G191" s="11"/>
      <c r="H191" s="239"/>
      <c r="I191" s="275">
        <f>SUM(I181:I190)</f>
        <v>19784.900000000001</v>
      </c>
      <c r="J191" s="262">
        <f>SUM(J181:J190)</f>
        <v>24249.456440920396</v>
      </c>
      <c r="K191" s="239"/>
      <c r="L191" s="2"/>
      <c r="M191" s="239"/>
      <c r="N191" s="239"/>
      <c r="O191" s="239"/>
      <c r="P191" s="239"/>
      <c r="Q191" s="239"/>
      <c r="R191" s="239"/>
      <c r="S191" s="239"/>
      <c r="T191" s="239"/>
      <c r="U191" s="239"/>
      <c r="V191" s="239"/>
      <c r="W191" s="239"/>
      <c r="X191" s="239"/>
      <c r="Y191" s="239"/>
      <c r="Z191" s="239"/>
      <c r="AA191" s="239"/>
      <c r="AB191" s="239"/>
      <c r="AC191" s="239"/>
      <c r="AD191" s="239"/>
      <c r="AE191" s="239"/>
      <c r="AF191" s="239"/>
      <c r="AG191" s="239"/>
      <c r="AH191" s="239"/>
      <c r="AI191" s="239"/>
      <c r="AJ191" s="239"/>
      <c r="AK191" s="239"/>
      <c r="AL191" s="239"/>
      <c r="AM191" s="239"/>
      <c r="AN191" s="239"/>
      <c r="AO191" s="239"/>
      <c r="AP191" s="239"/>
      <c r="AQ191" s="239"/>
      <c r="AR191" s="239"/>
      <c r="AS191" s="239"/>
      <c r="AT191" s="239"/>
      <c r="AU191" s="239"/>
      <c r="AV191" s="239"/>
      <c r="AW191" s="239"/>
    </row>
    <row r="192" spans="1:65" x14ac:dyDescent="0.2">
      <c r="A192" s="2"/>
      <c r="B192" s="255"/>
      <c r="C192" s="255"/>
      <c r="D192" s="255"/>
      <c r="E192" s="255"/>
      <c r="F192" s="255"/>
      <c r="G192" s="255"/>
      <c r="H192" s="255"/>
      <c r="I192" s="255"/>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row>
    <row r="193" spans="1:65" x14ac:dyDescent="0.2">
      <c r="A193" s="2"/>
      <c r="B193" s="255"/>
      <c r="C193" s="255"/>
      <c r="D193" s="255"/>
      <c r="E193" s="255"/>
      <c r="F193" s="255"/>
      <c r="G193" s="255"/>
      <c r="H193" s="255"/>
      <c r="I193" s="255"/>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row>
    <row r="194" spans="1:65" ht="19" x14ac:dyDescent="0.25">
      <c r="A194" s="239"/>
      <c r="B194" s="6" t="s">
        <v>346</v>
      </c>
      <c r="C194" s="239"/>
      <c r="D194" s="239"/>
      <c r="E194" s="239"/>
      <c r="F194" s="239"/>
      <c r="G194" s="239"/>
      <c r="H194" s="239"/>
      <c r="I194" s="239"/>
      <c r="J194" s="239"/>
      <c r="K194" s="239"/>
      <c r="L194" s="2"/>
      <c r="M194" s="2"/>
      <c r="N194" s="2"/>
      <c r="O194" s="239"/>
      <c r="P194" s="239"/>
      <c r="Q194" s="239"/>
      <c r="R194" s="239"/>
      <c r="S194" s="239"/>
      <c r="T194" s="239"/>
      <c r="U194" s="239"/>
      <c r="V194" s="239"/>
      <c r="W194" s="239"/>
      <c r="X194" s="239"/>
      <c r="Y194" s="239"/>
      <c r="Z194" s="239"/>
      <c r="AA194" s="239"/>
      <c r="AB194" s="239"/>
      <c r="AC194" s="239"/>
      <c r="AD194" s="239"/>
      <c r="AE194" s="239"/>
      <c r="AF194" s="239"/>
      <c r="AG194" s="239"/>
      <c r="AH194" s="239"/>
      <c r="AI194" s="239"/>
      <c r="AJ194" s="239"/>
      <c r="AK194" s="239"/>
      <c r="AL194" s="239"/>
      <c r="AM194" s="239"/>
      <c r="AN194" s="239"/>
      <c r="AO194" s="239"/>
      <c r="AP194" s="239"/>
      <c r="AQ194" s="239"/>
      <c r="AR194" s="239"/>
      <c r="AS194" s="239"/>
      <c r="AT194" s="239"/>
      <c r="AU194" s="239"/>
      <c r="AV194" s="239"/>
      <c r="AW194" s="239"/>
    </row>
    <row r="195" spans="1:65" ht="16" customHeight="1" x14ac:dyDescent="0.2">
      <c r="A195" s="2"/>
      <c r="B195" s="389" t="s">
        <v>347</v>
      </c>
      <c r="C195" s="389"/>
      <c r="D195" s="389"/>
      <c r="E195" s="389"/>
      <c r="F195" s="389"/>
      <c r="G195" s="389"/>
      <c r="H195" s="389"/>
      <c r="I195" s="389"/>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spans="1:65" x14ac:dyDescent="0.2">
      <c r="A196" s="2"/>
      <c r="B196" s="389"/>
      <c r="C196" s="389"/>
      <c r="D196" s="389"/>
      <c r="E196" s="389"/>
      <c r="F196" s="389"/>
      <c r="G196" s="389"/>
      <c r="H196" s="389"/>
      <c r="I196" s="389"/>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spans="1:65" x14ac:dyDescent="0.2">
      <c r="A197" s="2"/>
      <c r="B197" s="389"/>
      <c r="C197" s="389"/>
      <c r="D197" s="389"/>
      <c r="E197" s="389"/>
      <c r="F197" s="389"/>
      <c r="G197" s="389"/>
      <c r="H197" s="389"/>
      <c r="I197" s="389"/>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spans="1:65" x14ac:dyDescent="0.2">
      <c r="A198" s="2"/>
      <c r="B198" s="389"/>
      <c r="C198" s="389"/>
      <c r="D198" s="389"/>
      <c r="E198" s="389"/>
      <c r="F198" s="389"/>
      <c r="G198" s="389"/>
      <c r="H198" s="389"/>
      <c r="I198" s="389"/>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row>
    <row r="199" spans="1:65" x14ac:dyDescent="0.2">
      <c r="A199" s="2"/>
      <c r="B199" s="389"/>
      <c r="C199" s="389"/>
      <c r="D199" s="389"/>
      <c r="E199" s="389"/>
      <c r="F199" s="389"/>
      <c r="G199" s="389"/>
      <c r="H199" s="389"/>
      <c r="I199" s="389"/>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row>
    <row r="200" spans="1:65" x14ac:dyDescent="0.2">
      <c r="A200" s="2"/>
      <c r="B200" s="389"/>
      <c r="C200" s="389"/>
      <c r="D200" s="389"/>
      <c r="E200" s="389"/>
      <c r="F200" s="389"/>
      <c r="G200" s="389"/>
      <c r="H200" s="389"/>
      <c r="I200" s="389"/>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row>
    <row r="201" spans="1:65" x14ac:dyDescent="0.2">
      <c r="A201" s="2"/>
      <c r="B201" s="389"/>
      <c r="C201" s="389"/>
      <c r="D201" s="389"/>
      <c r="E201" s="389"/>
      <c r="F201" s="389"/>
      <c r="G201" s="389"/>
      <c r="H201" s="389"/>
      <c r="I201" s="389"/>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row>
    <row r="202" spans="1:65" x14ac:dyDescent="0.2">
      <c r="A202" s="2"/>
      <c r="B202" s="389"/>
      <c r="C202" s="389"/>
      <c r="D202" s="389"/>
      <c r="E202" s="389"/>
      <c r="F202" s="389"/>
      <c r="G202" s="389"/>
      <c r="H202" s="389"/>
      <c r="I202" s="389"/>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row>
    <row r="203" spans="1:65" x14ac:dyDescent="0.2">
      <c r="A203" s="2"/>
      <c r="B203" s="389"/>
      <c r="C203" s="389"/>
      <c r="D203" s="389"/>
      <c r="E203" s="389"/>
      <c r="F203" s="389"/>
      <c r="G203" s="389"/>
      <c r="H203" s="389"/>
      <c r="I203" s="389"/>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row>
    <row r="204" spans="1:65" x14ac:dyDescent="0.2">
      <c r="A204" s="2"/>
      <c r="B204" s="389"/>
      <c r="C204" s="389"/>
      <c r="D204" s="389"/>
      <c r="E204" s="389"/>
      <c r="F204" s="389"/>
      <c r="G204" s="389"/>
      <c r="H204" s="389"/>
      <c r="I204" s="389"/>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row>
    <row r="205" spans="1:65" x14ac:dyDescent="0.2">
      <c r="A205" s="2"/>
      <c r="B205" s="389"/>
      <c r="C205" s="389"/>
      <c r="D205" s="389"/>
      <c r="E205" s="389"/>
      <c r="F205" s="389"/>
      <c r="G205" s="389"/>
      <c r="H205" s="389"/>
      <c r="I205" s="389"/>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row>
    <row r="206" spans="1:65" x14ac:dyDescent="0.2">
      <c r="A206" s="2"/>
      <c r="B206" s="389"/>
      <c r="C206" s="389"/>
      <c r="D206" s="389"/>
      <c r="E206" s="389"/>
      <c r="F206" s="389"/>
      <c r="G206" s="389"/>
      <c r="H206" s="389"/>
      <c r="I206" s="389"/>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row>
    <row r="207" spans="1:65" x14ac:dyDescent="0.2">
      <c r="A207" s="2"/>
      <c r="B207" s="389"/>
      <c r="C207" s="389"/>
      <c r="D207" s="389"/>
      <c r="E207" s="389"/>
      <c r="F207" s="389"/>
      <c r="G207" s="389"/>
      <c r="H207" s="389"/>
      <c r="I207" s="389"/>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row>
    <row r="208" spans="1:65" x14ac:dyDescent="0.2">
      <c r="A208" s="2"/>
      <c r="B208" s="255"/>
      <c r="C208" s="255"/>
      <c r="D208" s="255"/>
      <c r="E208" s="255"/>
      <c r="F208" s="255"/>
      <c r="G208" s="255"/>
      <c r="H208" s="255"/>
      <c r="I208" s="255"/>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row>
    <row r="209" spans="1:66" x14ac:dyDescent="0.2">
      <c r="A209" s="2"/>
      <c r="B209" s="255"/>
      <c r="C209" s="255"/>
      <c r="D209" s="255"/>
      <c r="E209" s="255"/>
      <c r="F209" s="255"/>
      <c r="G209" s="255"/>
      <c r="H209" s="255"/>
      <c r="I209" s="255"/>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row>
    <row r="210" spans="1:66" x14ac:dyDescent="0.2">
      <c r="A210" s="2"/>
      <c r="B210" s="255"/>
      <c r="C210" s="255"/>
      <c r="D210" s="255"/>
      <c r="E210" s="255"/>
      <c r="F210" s="255"/>
      <c r="G210" s="255"/>
      <c r="H210" s="255"/>
      <c r="I210" s="255"/>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row>
    <row r="211" spans="1:66" x14ac:dyDescent="0.2">
      <c r="A211" s="2"/>
      <c r="B211" s="255"/>
      <c r="C211" s="255"/>
      <c r="D211" s="255"/>
      <c r="E211" s="255"/>
      <c r="F211" s="255"/>
      <c r="G211" s="255"/>
      <c r="H211" s="255"/>
      <c r="I211" s="255"/>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row>
    <row r="212" spans="1:66" x14ac:dyDescent="0.2">
      <c r="A212" s="2"/>
      <c r="B212" s="254" t="s">
        <v>352</v>
      </c>
      <c r="C212" s="254"/>
      <c r="D212" s="254"/>
      <c r="E212" s="254"/>
      <c r="F212" s="254"/>
      <c r="G212" s="254"/>
      <c r="H212" s="254"/>
      <c r="I212" s="254"/>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row>
    <row r="213" spans="1:66" x14ac:dyDescent="0.2">
      <c r="A213" s="2"/>
      <c r="B213" s="254"/>
      <c r="C213" s="254"/>
      <c r="D213" s="254"/>
      <c r="E213" s="254"/>
      <c r="F213" s="254"/>
      <c r="G213" s="254"/>
      <c r="H213" s="254"/>
      <c r="I213" s="254"/>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row>
    <row r="214" spans="1:66" x14ac:dyDescent="0.2">
      <c r="A214" s="2"/>
      <c r="B214" s="2"/>
      <c r="C214" s="254" t="s">
        <v>350</v>
      </c>
      <c r="D214" s="287">
        <f>D95-F110</f>
        <v>20215.100000000002</v>
      </c>
      <c r="E214" s="254" t="s">
        <v>353</v>
      </c>
      <c r="F214" s="254"/>
      <c r="G214" s="254"/>
      <c r="H214" s="254"/>
      <c r="I214" s="254"/>
      <c r="J214" s="254"/>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row>
    <row r="215" spans="1:66" x14ac:dyDescent="0.2">
      <c r="A215" s="2"/>
      <c r="B215" s="2"/>
      <c r="C215" s="254"/>
      <c r="D215" s="282"/>
      <c r="E215" s="254"/>
      <c r="F215" s="254"/>
      <c r="G215" s="254"/>
      <c r="H215" s="254"/>
      <c r="I215" s="254"/>
      <c r="J215" s="254"/>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row>
    <row r="216" spans="1:66" x14ac:dyDescent="0.2">
      <c r="A216" s="2"/>
      <c r="B216" s="2"/>
      <c r="C216" s="282" t="s">
        <v>348</v>
      </c>
      <c r="D216" s="283">
        <f>G119/D214</f>
        <v>0.22085255284022329</v>
      </c>
      <c r="E216" s="254" t="s">
        <v>354</v>
      </c>
      <c r="F216" s="254"/>
      <c r="G216" s="254"/>
      <c r="H216" s="254"/>
      <c r="I216" s="254"/>
      <c r="J216" s="254"/>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row>
    <row r="217" spans="1:66" x14ac:dyDescent="0.2">
      <c r="A217" s="2"/>
      <c r="B217" s="2"/>
      <c r="C217" s="284" t="s">
        <v>349</v>
      </c>
      <c r="D217" s="285">
        <f>G128/D214</f>
        <v>0.77914744715977668</v>
      </c>
      <c r="E217" s="254" t="s">
        <v>355</v>
      </c>
      <c r="F217" s="254"/>
      <c r="G217" s="254"/>
      <c r="H217" s="254"/>
      <c r="I217" s="254"/>
      <c r="J217" s="254"/>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row>
    <row r="218" spans="1:66" x14ac:dyDescent="0.2">
      <c r="A218" s="2"/>
      <c r="B218" s="2"/>
      <c r="C218" s="282" t="s">
        <v>351</v>
      </c>
      <c r="D218" s="286">
        <f>SUM(D216:D217)</f>
        <v>1</v>
      </c>
      <c r="E218" s="254"/>
      <c r="F218" s="254"/>
      <c r="G218" s="254"/>
      <c r="H218" s="254"/>
      <c r="I218" s="254"/>
      <c r="J218" s="254"/>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row>
    <row r="219" spans="1:66" x14ac:dyDescent="0.2">
      <c r="A219" s="2"/>
      <c r="B219" s="2"/>
      <c r="C219" s="255"/>
      <c r="D219" s="255"/>
      <c r="E219" s="255"/>
      <c r="F219" s="255"/>
      <c r="G219" s="255"/>
      <c r="H219" s="255"/>
      <c r="I219" s="255"/>
      <c r="J219" s="255"/>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row>
    <row r="220" spans="1:66" ht="19" x14ac:dyDescent="0.25">
      <c r="A220" s="4" t="s">
        <v>523</v>
      </c>
      <c r="B220" s="239"/>
      <c r="C220" s="239"/>
      <c r="D220" s="239"/>
      <c r="E220" s="239"/>
      <c r="F220" s="239"/>
      <c r="G220" s="239"/>
      <c r="H220" s="239"/>
      <c r="I220" s="239"/>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row>
    <row r="221" spans="1:66" x14ac:dyDescent="0.2">
      <c r="A221" s="2"/>
      <c r="B221" s="389" t="s">
        <v>356</v>
      </c>
      <c r="C221" s="389"/>
      <c r="D221" s="389"/>
      <c r="E221" s="389"/>
      <c r="F221" s="389"/>
      <c r="G221" s="389"/>
      <c r="H221" s="389"/>
      <c r="I221" s="389"/>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row>
    <row r="222" spans="1:66" x14ac:dyDescent="0.2">
      <c r="A222" s="2"/>
      <c r="B222" s="389"/>
      <c r="C222" s="389"/>
      <c r="D222" s="389"/>
      <c r="E222" s="389"/>
      <c r="F222" s="389"/>
      <c r="G222" s="389"/>
      <c r="H222" s="389"/>
      <c r="I222" s="389"/>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row>
    <row r="223" spans="1:66" x14ac:dyDescent="0.2">
      <c r="A223" s="2"/>
      <c r="B223" s="389"/>
      <c r="C223" s="389"/>
      <c r="D223" s="389"/>
      <c r="E223" s="389"/>
      <c r="F223" s="389"/>
      <c r="G223" s="389"/>
      <c r="H223" s="389"/>
      <c r="I223" s="389"/>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row>
    <row r="224" spans="1:66" x14ac:dyDescent="0.2">
      <c r="A224" s="2"/>
      <c r="B224" s="239"/>
      <c r="C224" s="239"/>
      <c r="D224" s="239"/>
      <c r="E224" s="239"/>
      <c r="F224" s="239"/>
      <c r="G224" s="239"/>
      <c r="H224" s="239"/>
      <c r="I224" s="239"/>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row>
    <row r="225" spans="1:65" ht="19" x14ac:dyDescent="0.25">
      <c r="A225" s="4" t="s">
        <v>1</v>
      </c>
      <c r="B225" s="239"/>
      <c r="C225" s="239"/>
      <c r="D225" s="239"/>
      <c r="E225" s="239"/>
      <c r="F225" s="239"/>
      <c r="G225" s="239"/>
      <c r="H225" s="239"/>
      <c r="I225" s="239"/>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row>
    <row r="226" spans="1:65" x14ac:dyDescent="0.2">
      <c r="A226" s="2"/>
      <c r="B226" s="239" t="s">
        <v>357</v>
      </c>
      <c r="C226" s="239"/>
      <c r="D226" s="239"/>
      <c r="E226" s="239"/>
      <c r="F226" s="239"/>
      <c r="G226" s="239"/>
      <c r="H226" s="239"/>
      <c r="I226" s="239"/>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row>
    <row r="227" spans="1:65" x14ac:dyDescent="0.2">
      <c r="A227" s="2"/>
      <c r="B227" s="239"/>
      <c r="C227" s="239"/>
      <c r="D227" s="239"/>
      <c r="E227" s="239"/>
      <c r="F227" s="239"/>
      <c r="G227" s="239"/>
      <c r="H227" s="239"/>
      <c r="I227" s="239"/>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row>
    <row r="228" spans="1:65" ht="19" x14ac:dyDescent="0.25">
      <c r="A228" s="4" t="s">
        <v>0</v>
      </c>
      <c r="B228" s="239"/>
      <c r="C228" s="239"/>
      <c r="D228" s="239"/>
      <c r="E228" s="239"/>
      <c r="F228" s="239"/>
      <c r="G228" s="239"/>
      <c r="H228" s="239"/>
      <c r="I228" s="239"/>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row>
    <row r="229" spans="1:65" x14ac:dyDescent="0.2">
      <c r="A229" s="2"/>
      <c r="B229" t="s">
        <v>460</v>
      </c>
      <c r="C229" s="239"/>
      <c r="D229" s="239"/>
      <c r="E229" s="239"/>
      <c r="F229" s="239"/>
      <c r="G229" s="239"/>
      <c r="H229" s="239"/>
      <c r="I229" s="239"/>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row>
    <row r="230" spans="1:65" x14ac:dyDescent="0.2">
      <c r="A230" s="2"/>
      <c r="B230" t="s">
        <v>461</v>
      </c>
      <c r="C230" s="239"/>
      <c r="D230" s="239"/>
      <c r="E230" s="239"/>
      <c r="F230" s="239"/>
      <c r="G230" s="239"/>
      <c r="H230" s="239"/>
      <c r="I230" s="239"/>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row>
    <row r="231" spans="1:65" x14ac:dyDescent="0.2">
      <c r="A231" s="2"/>
      <c r="B231" t="s">
        <v>462</v>
      </c>
      <c r="C231" s="239"/>
      <c r="D231" s="239"/>
      <c r="E231" s="239"/>
      <c r="F231" s="239"/>
      <c r="G231" s="239"/>
      <c r="H231" s="239"/>
      <c r="I231" s="239"/>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row>
    <row r="232" spans="1:65" x14ac:dyDescent="0.2">
      <c r="A232" s="2"/>
      <c r="B232" s="239"/>
      <c r="C232" s="239"/>
      <c r="D232" s="239"/>
      <c r="E232" s="239"/>
      <c r="F232" s="239"/>
      <c r="G232" s="239"/>
      <c r="H232" s="239"/>
      <c r="I232" s="239"/>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row>
    <row r="233" spans="1:65" x14ac:dyDescent="0.2">
      <c r="A233" s="2"/>
      <c r="B233" s="239"/>
      <c r="C233" s="239"/>
      <c r="D233" s="239"/>
      <c r="E233" s="239"/>
      <c r="F233" s="239"/>
      <c r="G233" s="239"/>
      <c r="H233" s="239"/>
      <c r="I233" s="239"/>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row>
    <row r="234" spans="1:65" x14ac:dyDescent="0.2">
      <c r="A234" s="2"/>
      <c r="B234" s="239"/>
      <c r="C234" s="239"/>
      <c r="D234" s="239"/>
      <c r="E234" s="239"/>
      <c r="F234" s="239"/>
      <c r="G234" s="239"/>
      <c r="H234" s="239"/>
      <c r="I234" s="239"/>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row>
    <row r="235" spans="1:65" x14ac:dyDescent="0.2">
      <c r="A235" s="2"/>
      <c r="B235" s="239"/>
      <c r="C235" s="239"/>
      <c r="D235" s="239"/>
      <c r="E235" s="239"/>
      <c r="F235" s="239"/>
      <c r="G235" s="239"/>
      <c r="H235" s="239"/>
      <c r="I235" s="239"/>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row>
  </sheetData>
  <mergeCells count="20">
    <mergeCell ref="B113:I115"/>
    <mergeCell ref="B133:I134"/>
    <mergeCell ref="B143:I144"/>
    <mergeCell ref="B166:I168"/>
    <mergeCell ref="B221:I223"/>
    <mergeCell ref="B147:I153"/>
    <mergeCell ref="B156:I163"/>
    <mergeCell ref="B195:I207"/>
    <mergeCell ref="B122:I123"/>
    <mergeCell ref="E130:F130"/>
    <mergeCell ref="B18:I19"/>
    <mergeCell ref="B79:I80"/>
    <mergeCell ref="B71:I72"/>
    <mergeCell ref="B28:I29"/>
    <mergeCell ref="B31:I31"/>
    <mergeCell ref="B40:I41"/>
    <mergeCell ref="B43:I44"/>
    <mergeCell ref="B51:I51"/>
    <mergeCell ref="B58:I59"/>
    <mergeCell ref="B35:I35"/>
  </mergeCells>
  <phoneticPr fontId="49" type="noConversion"/>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A4611-A5B7-3F4A-83BA-7C8453C90369}">
  <dimension ref="A1:BM100"/>
  <sheetViews>
    <sheetView showGridLines="0" zoomScale="120" zoomScaleNormal="120" workbookViewId="0"/>
  </sheetViews>
  <sheetFormatPr baseColWidth="10" defaultColWidth="10.83203125" defaultRowHeight="16" x14ac:dyDescent="0.2"/>
  <cols>
    <col min="1" max="1" width="10.83203125" style="1"/>
    <col min="2" max="3" width="10.83203125" style="1" customWidth="1"/>
    <col min="4" max="4" width="11.33203125" style="1" customWidth="1"/>
    <col min="5" max="5" width="10.83203125" style="1"/>
    <col min="6" max="7" width="10.83203125" style="1" customWidth="1"/>
    <col min="8" max="9" width="10.83203125" style="1"/>
    <col min="10" max="10" width="10.83203125" style="1" customWidth="1"/>
    <col min="11" max="16384" width="10.83203125" style="1"/>
  </cols>
  <sheetData>
    <row r="1" spans="1:49" ht="19" x14ac:dyDescent="0.25">
      <c r="A1" s="27" t="s">
        <v>417</v>
      </c>
      <c r="B1" s="40"/>
      <c r="C1" s="40"/>
      <c r="D1" s="40"/>
      <c r="E1" s="40"/>
      <c r="F1" s="40"/>
      <c r="G1" s="40"/>
      <c r="H1" s="40"/>
      <c r="I1" s="40"/>
      <c r="J1" s="38"/>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49" x14ac:dyDescent="0.2">
      <c r="A2" s="45"/>
      <c r="B2" s="40"/>
      <c r="C2" s="40"/>
      <c r="D2" s="40"/>
      <c r="E2" s="40"/>
      <c r="F2" s="40"/>
      <c r="G2" s="40"/>
      <c r="H2" s="40"/>
      <c r="I2" s="40"/>
      <c r="J2" s="38"/>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row>
    <row r="3" spans="1:49" x14ac:dyDescent="0.2">
      <c r="A3" s="39"/>
      <c r="B3" s="25" t="s">
        <v>13</v>
      </c>
      <c r="C3" s="40"/>
      <c r="D3" s="40"/>
      <c r="E3" s="40"/>
      <c r="F3" s="40"/>
      <c r="G3" s="40"/>
      <c r="H3" s="40"/>
      <c r="I3" s="40"/>
      <c r="J3" s="38"/>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row>
    <row r="4" spans="1:49" ht="16" customHeight="1" x14ac:dyDescent="0.2">
      <c r="A4" s="39"/>
      <c r="B4" s="365" t="s">
        <v>26</v>
      </c>
      <c r="C4" s="365"/>
      <c r="D4" s="365"/>
      <c r="E4" s="365"/>
      <c r="F4" s="365"/>
      <c r="G4" s="365"/>
      <c r="H4" s="365"/>
      <c r="I4" s="365"/>
      <c r="J4" s="38"/>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row>
    <row r="5" spans="1:49" x14ac:dyDescent="0.2">
      <c r="A5" s="39"/>
      <c r="B5" s="365"/>
      <c r="C5" s="365"/>
      <c r="D5" s="365"/>
      <c r="E5" s="365"/>
      <c r="F5" s="365"/>
      <c r="G5" s="365"/>
      <c r="H5" s="365"/>
      <c r="I5" s="365"/>
      <c r="J5" s="38"/>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row>
    <row r="6" spans="1:49" ht="16" customHeight="1" x14ac:dyDescent="0.2">
      <c r="A6" s="39"/>
      <c r="B6" s="40"/>
      <c r="C6" s="41"/>
      <c r="D6" s="41"/>
      <c r="E6" s="41"/>
      <c r="F6" s="40"/>
      <c r="G6" s="40"/>
      <c r="H6" s="40"/>
      <c r="I6" s="40"/>
      <c r="J6" s="38"/>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row>
    <row r="7" spans="1:49" x14ac:dyDescent="0.2">
      <c r="A7" s="39"/>
      <c r="B7" s="57" t="s">
        <v>25</v>
      </c>
      <c r="C7" s="41"/>
      <c r="D7" s="41"/>
      <c r="E7" s="58">
        <v>2000</v>
      </c>
      <c r="F7" s="40"/>
      <c r="G7" s="40"/>
      <c r="H7" s="40"/>
      <c r="I7" s="40"/>
      <c r="J7" s="38"/>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row>
    <row r="8" spans="1:49" x14ac:dyDescent="0.2">
      <c r="A8" s="39"/>
      <c r="B8" s="40" t="s">
        <v>24</v>
      </c>
      <c r="C8" s="41"/>
      <c r="D8" s="41"/>
      <c r="E8" s="58">
        <v>4750</v>
      </c>
      <c r="F8" s="40"/>
      <c r="G8" s="40"/>
      <c r="H8" s="40"/>
      <c r="I8" s="40"/>
      <c r="J8" s="38"/>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row>
    <row r="9" spans="1:49" x14ac:dyDescent="0.2">
      <c r="A9" s="39"/>
      <c r="B9" s="40" t="s">
        <v>23</v>
      </c>
      <c r="C9" s="41"/>
      <c r="D9" s="41"/>
      <c r="E9" s="44">
        <v>7.0000000000000007E-2</v>
      </c>
      <c r="F9" s="40"/>
      <c r="G9" s="40"/>
      <c r="H9" s="40"/>
      <c r="I9" s="40"/>
      <c r="J9" s="38"/>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row>
    <row r="10" spans="1:49" x14ac:dyDescent="0.2">
      <c r="A10" s="39"/>
      <c r="B10" s="40" t="s">
        <v>22</v>
      </c>
      <c r="C10" s="41"/>
      <c r="D10" s="41"/>
      <c r="E10" s="44">
        <v>0.15</v>
      </c>
      <c r="F10" s="40"/>
      <c r="G10" s="40"/>
      <c r="H10" s="40"/>
      <c r="I10" s="40"/>
      <c r="J10" s="38"/>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row>
    <row r="11" spans="1:49" x14ac:dyDescent="0.2">
      <c r="A11" s="39"/>
      <c r="B11" s="40" t="s">
        <v>21</v>
      </c>
      <c r="C11" s="41"/>
      <c r="D11" s="41"/>
      <c r="E11" s="44">
        <v>0.03</v>
      </c>
      <c r="F11" s="40"/>
      <c r="G11" s="40"/>
      <c r="H11" s="40"/>
      <c r="I11" s="40"/>
      <c r="J11" s="38"/>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row>
    <row r="12" spans="1:49" x14ac:dyDescent="0.2">
      <c r="A12" s="39"/>
      <c r="B12" s="40"/>
      <c r="C12" s="41"/>
      <c r="D12" s="41"/>
      <c r="E12" s="44"/>
      <c r="F12" s="40"/>
      <c r="G12" s="40"/>
      <c r="H12" s="40"/>
      <c r="I12" s="40"/>
      <c r="J12" s="38"/>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row>
    <row r="13" spans="1:49" x14ac:dyDescent="0.2">
      <c r="A13" s="39"/>
      <c r="B13" s="366" t="s">
        <v>20</v>
      </c>
      <c r="C13" s="366"/>
      <c r="D13" s="366"/>
      <c r="E13" s="366"/>
      <c r="F13" s="366"/>
      <c r="G13" s="366"/>
      <c r="H13" s="366"/>
      <c r="I13" s="366"/>
      <c r="J13" s="38"/>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row>
    <row r="14" spans="1:49" x14ac:dyDescent="0.2">
      <c r="A14" s="39"/>
      <c r="B14" s="366"/>
      <c r="C14" s="366"/>
      <c r="D14" s="366"/>
      <c r="E14" s="366"/>
      <c r="F14" s="366"/>
      <c r="G14" s="366"/>
      <c r="H14" s="366"/>
      <c r="I14" s="366"/>
      <c r="J14" s="38"/>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row>
    <row r="15" spans="1:49" x14ac:dyDescent="0.2">
      <c r="A15" s="39"/>
      <c r="B15" s="43"/>
      <c r="C15" s="43"/>
      <c r="D15" s="43"/>
      <c r="E15" s="43"/>
      <c r="F15" s="43"/>
      <c r="G15" s="43"/>
      <c r="H15" s="43"/>
      <c r="I15" s="43"/>
      <c r="J15" s="38"/>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row>
    <row r="16" spans="1:49" x14ac:dyDescent="0.2">
      <c r="A16" s="39"/>
      <c r="B16" s="40" t="s">
        <v>19</v>
      </c>
      <c r="C16" s="41"/>
      <c r="D16" s="41"/>
      <c r="E16" s="58">
        <v>1850</v>
      </c>
      <c r="F16" s="40"/>
      <c r="G16" s="40"/>
      <c r="H16" s="40"/>
      <c r="I16" s="40"/>
      <c r="J16" s="38"/>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row>
    <row r="17" spans="1:49" x14ac:dyDescent="0.2">
      <c r="A17" s="39"/>
      <c r="B17" s="40" t="s">
        <v>18</v>
      </c>
      <c r="C17" s="41"/>
      <c r="D17" s="41"/>
      <c r="E17" s="58">
        <v>280</v>
      </c>
      <c r="F17" s="40"/>
      <c r="G17" s="40"/>
      <c r="H17" s="40"/>
      <c r="I17" s="40"/>
      <c r="J17" s="38"/>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row>
    <row r="18" spans="1:49" x14ac:dyDescent="0.2">
      <c r="A18" s="39"/>
      <c r="B18" s="57" t="s">
        <v>34</v>
      </c>
      <c r="C18" s="41"/>
      <c r="D18" s="41"/>
      <c r="E18" s="58">
        <v>150</v>
      </c>
      <c r="F18" s="40"/>
      <c r="G18" s="40"/>
      <c r="H18" s="40"/>
      <c r="I18" s="40"/>
      <c r="J18" s="38"/>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row>
    <row r="19" spans="1:49" x14ac:dyDescent="0.2">
      <c r="A19" s="39"/>
      <c r="B19" s="40"/>
      <c r="C19" s="41"/>
      <c r="D19" s="41"/>
      <c r="E19" s="41"/>
      <c r="F19" s="40"/>
      <c r="G19" s="40"/>
      <c r="H19" s="40"/>
      <c r="I19" s="40"/>
      <c r="J19" s="38"/>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row>
    <row r="20" spans="1:49" x14ac:dyDescent="0.2">
      <c r="A20" s="39"/>
      <c r="B20" s="40" t="s">
        <v>17</v>
      </c>
      <c r="C20" s="41"/>
      <c r="D20" s="41"/>
      <c r="E20" s="41"/>
      <c r="F20" s="40"/>
      <c r="G20" s="40"/>
      <c r="H20" s="40"/>
      <c r="I20" s="40"/>
      <c r="J20" s="38"/>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row>
    <row r="21" spans="1:49" x14ac:dyDescent="0.2">
      <c r="A21" s="39"/>
      <c r="B21" s="40"/>
      <c r="C21" s="41"/>
      <c r="D21" s="42"/>
      <c r="E21" s="41"/>
      <c r="F21" s="40"/>
      <c r="G21" s="40"/>
      <c r="H21" s="40"/>
      <c r="I21" s="40"/>
      <c r="J21" s="38"/>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row>
    <row r="22" spans="1:49" ht="16" customHeight="1" x14ac:dyDescent="0.2">
      <c r="A22" s="39"/>
      <c r="B22" s="362" t="s">
        <v>16</v>
      </c>
      <c r="C22" s="362"/>
      <c r="D22" s="362"/>
      <c r="E22" s="362"/>
      <c r="F22" s="362"/>
      <c r="G22" s="362"/>
      <c r="H22" s="362"/>
      <c r="I22" s="362"/>
      <c r="J22" s="38"/>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row>
    <row r="23" spans="1:49" ht="17" thickBot="1" x14ac:dyDescent="0.25">
      <c r="A23" s="37"/>
      <c r="B23" s="35"/>
      <c r="C23" s="36"/>
      <c r="D23" s="36"/>
      <c r="E23" s="36"/>
      <c r="F23" s="35"/>
      <c r="G23" s="35"/>
      <c r="H23" s="35"/>
      <c r="I23" s="35"/>
      <c r="J23" s="34"/>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row>
    <row r="24" spans="1:49" x14ac:dyDescent="0.2">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row>
    <row r="25" spans="1:49" ht="19" x14ac:dyDescent="0.25">
      <c r="A25" s="4" t="s">
        <v>10</v>
      </c>
      <c r="B25" s="30"/>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row>
    <row r="26" spans="1:49" ht="16" customHeight="1" x14ac:dyDescent="0.2">
      <c r="A26" s="7" t="s">
        <v>9</v>
      </c>
      <c r="B26" s="363" t="s">
        <v>37</v>
      </c>
      <c r="C26" s="363"/>
      <c r="D26" s="363"/>
      <c r="E26" s="363"/>
      <c r="F26" s="363"/>
      <c r="G26" s="363"/>
      <c r="H26" s="363"/>
      <c r="I26" s="363"/>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row>
    <row r="27" spans="1:49" ht="16" customHeight="1" x14ac:dyDescent="0.2">
      <c r="A27" s="7"/>
      <c r="B27" s="363"/>
      <c r="C27" s="363"/>
      <c r="D27" s="363"/>
      <c r="E27" s="363"/>
      <c r="F27" s="363"/>
      <c r="G27" s="363"/>
      <c r="H27" s="363"/>
      <c r="I27" s="363"/>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row>
    <row r="28" spans="1:49" ht="16" customHeight="1" x14ac:dyDescent="0.2">
      <c r="A28" s="7"/>
      <c r="B28" s="363"/>
      <c r="C28" s="363"/>
      <c r="D28" s="363"/>
      <c r="E28" s="363"/>
      <c r="F28" s="363"/>
      <c r="G28" s="363"/>
      <c r="H28" s="363"/>
      <c r="I28" s="363"/>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row>
    <row r="29" spans="1:49" ht="16" customHeight="1" x14ac:dyDescent="0.2">
      <c r="A29" s="7"/>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row>
    <row r="30" spans="1:49" ht="16" customHeight="1" x14ac:dyDescent="0.2">
      <c r="A30" s="7"/>
      <c r="B30" s="30"/>
      <c r="C30" s="30"/>
      <c r="D30" s="30"/>
      <c r="E30" s="30"/>
      <c r="F30" s="33"/>
      <c r="G30" s="33"/>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row>
    <row r="31" spans="1:49" ht="16" customHeight="1" x14ac:dyDescent="0.2">
      <c r="A31" s="7"/>
      <c r="B31" s="30"/>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row>
    <row r="32" spans="1:49" ht="16" customHeight="1" thickBot="1" x14ac:dyDescent="0.25">
      <c r="A32" s="7"/>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row>
    <row r="33" spans="1:49" ht="16" customHeight="1" thickBot="1" x14ac:dyDescent="0.25">
      <c r="A33" s="7"/>
      <c r="B33" s="30"/>
      <c r="C33" s="30"/>
      <c r="D33" s="30"/>
      <c r="E33" s="369" t="s">
        <v>33</v>
      </c>
      <c r="F33" s="370"/>
      <c r="G33" s="55">
        <f>(E17*(1+E11)-E18)/E16</f>
        <v>7.4810810810810827E-2</v>
      </c>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row>
    <row r="34" spans="1:49" ht="16" customHeight="1" x14ac:dyDescent="0.2">
      <c r="A34" s="7"/>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row>
    <row r="35" spans="1:49" ht="16" customHeight="1" x14ac:dyDescent="0.2">
      <c r="A35" s="7"/>
      <c r="B35" s="11" t="s">
        <v>35</v>
      </c>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row>
    <row r="36" spans="1:49" ht="16" customHeight="1" x14ac:dyDescent="0.2">
      <c r="A36" s="7"/>
      <c r="B36" s="371" t="s">
        <v>36</v>
      </c>
      <c r="C36" s="372"/>
      <c r="D36" s="372"/>
      <c r="E36" s="372"/>
      <c r="F36" s="372"/>
      <c r="G36" s="372"/>
      <c r="H36" s="372"/>
      <c r="I36" s="372"/>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row>
    <row r="37" spans="1:49" ht="16" customHeight="1" x14ac:dyDescent="0.2">
      <c r="A37" s="7"/>
      <c r="B37" s="372"/>
      <c r="C37" s="372"/>
      <c r="D37" s="372"/>
      <c r="E37" s="372"/>
      <c r="F37" s="372"/>
      <c r="G37" s="372"/>
      <c r="H37" s="372"/>
      <c r="I37" s="372"/>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row>
    <row r="38" spans="1:49" ht="16" customHeight="1" x14ac:dyDescent="0.2">
      <c r="A38" s="7"/>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row>
    <row r="39" spans="1:49" ht="16" customHeight="1" x14ac:dyDescent="0.2">
      <c r="A39" s="7" t="s">
        <v>8</v>
      </c>
      <c r="B39" s="363" t="s">
        <v>39</v>
      </c>
      <c r="C39" s="363"/>
      <c r="D39" s="363"/>
      <c r="E39" s="363"/>
      <c r="F39" s="363"/>
      <c r="G39" s="363"/>
      <c r="H39" s="363"/>
      <c r="I39" s="363"/>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row>
    <row r="40" spans="1:49" ht="16" customHeight="1" x14ac:dyDescent="0.2">
      <c r="A40" s="7"/>
      <c r="B40" s="363"/>
      <c r="C40" s="363"/>
      <c r="D40" s="363"/>
      <c r="E40" s="363"/>
      <c r="F40" s="363"/>
      <c r="G40" s="363"/>
      <c r="H40" s="363"/>
      <c r="I40" s="363"/>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row>
    <row r="41" spans="1:49" ht="16" customHeight="1" x14ac:dyDescent="0.2">
      <c r="A41" s="7"/>
      <c r="B41" s="363"/>
      <c r="C41" s="363"/>
      <c r="D41" s="363"/>
      <c r="E41" s="363"/>
      <c r="F41" s="363"/>
      <c r="G41" s="363"/>
      <c r="H41" s="363"/>
      <c r="I41" s="363"/>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row>
    <row r="42" spans="1:49" ht="16" customHeight="1" x14ac:dyDescent="0.2">
      <c r="A42" s="7"/>
      <c r="B42" s="30"/>
      <c r="C42" s="30"/>
      <c r="D42" s="30"/>
      <c r="E42" s="30"/>
      <c r="F42" s="30"/>
      <c r="G42" s="30"/>
      <c r="H42" s="30"/>
      <c r="I42" s="11"/>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row>
    <row r="43" spans="1:49" ht="16" customHeight="1" x14ac:dyDescent="0.2">
      <c r="A43" s="7"/>
      <c r="B43" s="30"/>
      <c r="C43" s="30"/>
      <c r="D43" s="30"/>
      <c r="E43" s="30"/>
      <c r="F43" s="33"/>
      <c r="G43" s="33"/>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row>
    <row r="44" spans="1:49" ht="16" customHeight="1" x14ac:dyDescent="0.2">
      <c r="A44" s="7"/>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row>
    <row r="45" spans="1:49" ht="16" customHeight="1" x14ac:dyDescent="0.2">
      <c r="A45" s="7"/>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row>
    <row r="46" spans="1:49" ht="16" customHeight="1" x14ac:dyDescent="0.2">
      <c r="A46" s="7"/>
      <c r="B46" s="30"/>
      <c r="C46" s="49" t="s">
        <v>14</v>
      </c>
      <c r="D46" s="52" t="s">
        <v>32</v>
      </c>
      <c r="E46" s="52" t="s">
        <v>31</v>
      </c>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row>
    <row r="47" spans="1:49" ht="16" customHeight="1" x14ac:dyDescent="0.2">
      <c r="A47" s="7"/>
      <c r="B47" s="30"/>
      <c r="C47" s="46" t="s">
        <v>27</v>
      </c>
      <c r="D47" s="29">
        <f>E7</f>
        <v>2000</v>
      </c>
      <c r="E47" s="53">
        <f>E9</f>
        <v>7.0000000000000007E-2</v>
      </c>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row>
    <row r="48" spans="1:49" ht="16" customHeight="1" x14ac:dyDescent="0.2">
      <c r="A48" s="7"/>
      <c r="B48" s="30"/>
      <c r="C48" s="47" t="s">
        <v>28</v>
      </c>
      <c r="D48" s="29">
        <f>E16</f>
        <v>1850</v>
      </c>
      <c r="E48" s="53">
        <f>G33</f>
        <v>7.4810810810810827E-2</v>
      </c>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row>
    <row r="49" spans="1:49" ht="16" customHeight="1" x14ac:dyDescent="0.2">
      <c r="A49" s="7"/>
      <c r="B49" s="30"/>
      <c r="C49" s="49" t="s">
        <v>29</v>
      </c>
      <c r="D49" s="50">
        <f>E8</f>
        <v>4750</v>
      </c>
      <c r="E49" s="54">
        <f>E10</f>
        <v>0.15</v>
      </c>
      <c r="F49" s="48" t="s">
        <v>45</v>
      </c>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row>
    <row r="50" spans="1:49" ht="16" customHeight="1" x14ac:dyDescent="0.2">
      <c r="A50" s="7"/>
      <c r="B50" s="30"/>
      <c r="C50" s="47" t="s">
        <v>30</v>
      </c>
      <c r="D50" s="51">
        <f>SUM(D47:D49)</f>
        <v>8600</v>
      </c>
      <c r="E50" s="56">
        <f>SUMPRODUCT(E47:E49,D47:D49)/D50</f>
        <v>0.11522093023255815</v>
      </c>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row>
    <row r="51" spans="1:49" ht="16" customHeight="1" x14ac:dyDescent="0.2">
      <c r="A51" s="7"/>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row>
    <row r="52" spans="1:49" ht="16" customHeight="1" x14ac:dyDescent="0.2">
      <c r="A52" s="7"/>
      <c r="B52" s="327" t="s">
        <v>472</v>
      </c>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row>
    <row r="53" spans="1:49" ht="16" customHeight="1" x14ac:dyDescent="0.2">
      <c r="A53" s="7"/>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row>
    <row r="54" spans="1:49" ht="19" x14ac:dyDescent="0.25">
      <c r="A54" s="4" t="s">
        <v>4</v>
      </c>
      <c r="B54" s="30"/>
      <c r="C54" s="30"/>
      <c r="D54" s="30"/>
      <c r="E54" s="30"/>
      <c r="F54" s="30"/>
      <c r="G54" s="30"/>
      <c r="H54" s="30"/>
      <c r="I54" s="30"/>
      <c r="J54" s="30"/>
      <c r="K54" s="30"/>
      <c r="L54" s="2"/>
      <c r="M54" s="2"/>
      <c r="N54" s="2"/>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row>
    <row r="55" spans="1:49" ht="16" customHeight="1" x14ac:dyDescent="0.25">
      <c r="A55" s="4"/>
      <c r="B55" s="367" t="s">
        <v>47</v>
      </c>
      <c r="C55" s="368"/>
      <c r="D55" s="368"/>
      <c r="E55" s="368"/>
      <c r="F55" s="368"/>
      <c r="G55" s="368"/>
      <c r="H55" s="368"/>
      <c r="I55" s="368"/>
      <c r="J55" s="30"/>
      <c r="K55" s="30"/>
      <c r="L55" s="2"/>
      <c r="M55" s="2"/>
      <c r="N55" s="2"/>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row>
    <row r="56" spans="1:49" ht="16" customHeight="1" x14ac:dyDescent="0.25">
      <c r="A56" s="4"/>
      <c r="B56" s="368"/>
      <c r="C56" s="368"/>
      <c r="D56" s="368"/>
      <c r="E56" s="368"/>
      <c r="F56" s="368"/>
      <c r="G56" s="368"/>
      <c r="H56" s="368"/>
      <c r="I56" s="368"/>
      <c r="J56" s="30"/>
      <c r="K56" s="30"/>
      <c r="L56" s="2"/>
      <c r="M56" s="2"/>
      <c r="N56" s="2"/>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row>
    <row r="57" spans="1:49" ht="16" customHeight="1" x14ac:dyDescent="0.25">
      <c r="A57" s="4"/>
      <c r="B57" s="368"/>
      <c r="C57" s="368"/>
      <c r="D57" s="368"/>
      <c r="E57" s="368"/>
      <c r="F57" s="368"/>
      <c r="G57" s="368"/>
      <c r="H57" s="368"/>
      <c r="I57" s="368"/>
      <c r="J57" s="30"/>
      <c r="K57" s="30"/>
      <c r="L57" s="2"/>
      <c r="M57" s="2"/>
      <c r="N57" s="2"/>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row>
    <row r="58" spans="1:49" ht="16" customHeight="1" x14ac:dyDescent="0.25">
      <c r="A58" s="4"/>
      <c r="B58" s="368"/>
      <c r="C58" s="368"/>
      <c r="D58" s="368"/>
      <c r="E58" s="368"/>
      <c r="F58" s="368"/>
      <c r="G58" s="368"/>
      <c r="H58" s="368"/>
      <c r="I58" s="368"/>
      <c r="J58" s="30"/>
      <c r="K58" s="30"/>
      <c r="L58" s="2"/>
      <c r="M58" s="2"/>
      <c r="N58" s="2"/>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row>
    <row r="59" spans="1:49" ht="16" customHeight="1" x14ac:dyDescent="0.25">
      <c r="A59" s="4"/>
      <c r="B59" s="368"/>
      <c r="C59" s="368"/>
      <c r="D59" s="368"/>
      <c r="E59" s="368"/>
      <c r="F59" s="368"/>
      <c r="G59" s="368"/>
      <c r="H59" s="368"/>
      <c r="I59" s="368"/>
      <c r="J59" s="30"/>
      <c r="K59" s="30"/>
      <c r="L59" s="2"/>
      <c r="M59" s="2"/>
      <c r="N59" s="2"/>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row>
    <row r="60" spans="1:49" ht="16" customHeight="1" x14ac:dyDescent="0.25">
      <c r="A60" s="4"/>
      <c r="B60" s="368"/>
      <c r="C60" s="368"/>
      <c r="D60" s="368"/>
      <c r="E60" s="368"/>
      <c r="F60" s="368"/>
      <c r="G60" s="368"/>
      <c r="H60" s="368"/>
      <c r="I60" s="368"/>
      <c r="J60" s="30"/>
      <c r="K60" s="30"/>
      <c r="L60" s="2"/>
      <c r="M60" s="2"/>
      <c r="N60" s="2"/>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row>
    <row r="61" spans="1:49" ht="16" customHeight="1" x14ac:dyDescent="0.25">
      <c r="A61" s="4"/>
      <c r="B61" s="368"/>
      <c r="C61" s="368"/>
      <c r="D61" s="368"/>
      <c r="E61" s="368"/>
      <c r="F61" s="368"/>
      <c r="G61" s="368"/>
      <c r="H61" s="368"/>
      <c r="I61" s="368"/>
      <c r="J61" s="30"/>
      <c r="K61" s="30"/>
      <c r="L61" s="2"/>
      <c r="M61" s="2"/>
      <c r="N61" s="2"/>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row>
    <row r="62" spans="1:49" ht="16" customHeight="1" x14ac:dyDescent="0.25">
      <c r="A62" s="4"/>
      <c r="B62" s="368"/>
      <c r="C62" s="368"/>
      <c r="D62" s="368"/>
      <c r="E62" s="368"/>
      <c r="F62" s="368"/>
      <c r="G62" s="368"/>
      <c r="H62" s="368"/>
      <c r="I62" s="368"/>
      <c r="J62" s="30"/>
      <c r="K62" s="30"/>
      <c r="L62" s="2"/>
      <c r="M62" s="2"/>
      <c r="N62" s="2"/>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row>
    <row r="63" spans="1:49" ht="16" customHeight="1" x14ac:dyDescent="0.25">
      <c r="A63" s="4"/>
      <c r="B63" s="32"/>
      <c r="C63" s="32"/>
      <c r="D63" s="32"/>
      <c r="E63" s="32"/>
      <c r="F63" s="32"/>
      <c r="G63" s="32"/>
      <c r="H63" s="32"/>
      <c r="I63" s="32"/>
      <c r="J63" s="30"/>
      <c r="K63" s="30"/>
      <c r="L63" s="2"/>
      <c r="M63" s="2"/>
      <c r="N63" s="2"/>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row>
    <row r="64" spans="1:49" ht="19" x14ac:dyDescent="0.25">
      <c r="A64" s="30"/>
      <c r="B64" s="6" t="s">
        <v>43</v>
      </c>
      <c r="C64" s="30"/>
      <c r="D64" s="30"/>
      <c r="E64" s="30"/>
      <c r="F64" s="30"/>
      <c r="G64" s="30"/>
      <c r="H64" s="30"/>
      <c r="I64" s="30"/>
      <c r="J64" s="30"/>
      <c r="K64" s="30"/>
      <c r="L64" s="2"/>
      <c r="M64" s="2"/>
      <c r="N64" s="2"/>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row>
    <row r="65" spans="1:65" ht="16" customHeight="1" x14ac:dyDescent="0.2">
      <c r="A65" s="2"/>
      <c r="B65" s="359" t="s">
        <v>44</v>
      </c>
      <c r="C65" s="364"/>
      <c r="D65" s="364"/>
      <c r="E65" s="364"/>
      <c r="F65" s="364"/>
      <c r="G65" s="364"/>
      <c r="H65" s="364"/>
      <c r="I65" s="364"/>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row>
    <row r="66" spans="1:65" ht="16" customHeight="1" x14ac:dyDescent="0.2">
      <c r="A66" s="2"/>
      <c r="B66" s="367"/>
      <c r="C66" s="364"/>
      <c r="D66" s="364"/>
      <c r="E66" s="364"/>
      <c r="F66" s="364"/>
      <c r="G66" s="364"/>
      <c r="H66" s="364"/>
      <c r="I66" s="364"/>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x14ac:dyDescent="0.2">
      <c r="A67" s="2"/>
      <c r="B67" s="364"/>
      <c r="C67" s="364"/>
      <c r="D67" s="364"/>
      <c r="E67" s="364"/>
      <c r="F67" s="364"/>
      <c r="G67" s="364"/>
      <c r="H67" s="364"/>
      <c r="I67" s="364"/>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row>
    <row r="68" spans="1:65" x14ac:dyDescent="0.2">
      <c r="A68" s="2"/>
      <c r="B68" s="364"/>
      <c r="C68" s="364"/>
      <c r="D68" s="364"/>
      <c r="E68" s="364"/>
      <c r="F68" s="364"/>
      <c r="G68" s="364"/>
      <c r="H68" s="364"/>
      <c r="I68" s="364"/>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row>
    <row r="69" spans="1:65" x14ac:dyDescent="0.2">
      <c r="A69" s="2"/>
      <c r="B69" s="364"/>
      <c r="C69" s="364"/>
      <c r="D69" s="364"/>
      <c r="E69" s="364"/>
      <c r="F69" s="364"/>
      <c r="G69" s="364"/>
      <c r="H69" s="364"/>
      <c r="I69" s="364"/>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row>
    <row r="70" spans="1:65" x14ac:dyDescent="0.2">
      <c r="A70" s="2"/>
      <c r="B70" s="364"/>
      <c r="C70" s="364"/>
      <c r="D70" s="364"/>
      <c r="E70" s="364"/>
      <c r="F70" s="364"/>
      <c r="G70" s="364"/>
      <c r="H70" s="364"/>
      <c r="I70" s="364"/>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row>
    <row r="71" spans="1:65" x14ac:dyDescent="0.2">
      <c r="A71" s="2"/>
      <c r="B71" s="364"/>
      <c r="C71" s="364"/>
      <c r="D71" s="364"/>
      <c r="E71" s="364"/>
      <c r="F71" s="364"/>
      <c r="G71" s="364"/>
      <c r="H71" s="364"/>
      <c r="I71" s="364"/>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row>
    <row r="72" spans="1:65" x14ac:dyDescent="0.2">
      <c r="A72" s="2"/>
      <c r="B72" s="364"/>
      <c r="C72" s="364"/>
      <c r="D72" s="364"/>
      <c r="E72" s="364"/>
      <c r="F72" s="364"/>
      <c r="G72" s="364"/>
      <c r="H72" s="364"/>
      <c r="I72" s="364"/>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row>
    <row r="73" spans="1:65" x14ac:dyDescent="0.2">
      <c r="A73" s="2"/>
      <c r="B73" s="31"/>
      <c r="C73" s="31"/>
      <c r="D73" s="31"/>
      <c r="E73" s="31"/>
      <c r="F73" s="31"/>
      <c r="G73" s="31"/>
      <c r="H73" s="31"/>
      <c r="I73" s="31"/>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row>
    <row r="74" spans="1:65" ht="19" x14ac:dyDescent="0.25">
      <c r="A74" s="30"/>
      <c r="B74" s="6" t="s">
        <v>42</v>
      </c>
      <c r="C74" s="30"/>
      <c r="D74" s="30"/>
      <c r="E74" s="30"/>
      <c r="F74" s="30"/>
      <c r="G74" s="30"/>
      <c r="H74" s="30"/>
      <c r="I74" s="30"/>
      <c r="J74" s="30"/>
      <c r="K74" s="30"/>
      <c r="L74" s="2"/>
      <c r="M74" s="2"/>
      <c r="N74" s="2"/>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row>
    <row r="75" spans="1:65" ht="16" customHeight="1" x14ac:dyDescent="0.2">
      <c r="A75" s="2"/>
      <c r="B75" s="367" t="s">
        <v>46</v>
      </c>
      <c r="C75" s="364"/>
      <c r="D75" s="364"/>
      <c r="E75" s="364"/>
      <c r="F75" s="364"/>
      <c r="G75" s="364"/>
      <c r="H75" s="364"/>
      <c r="I75" s="364"/>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row>
    <row r="76" spans="1:65" x14ac:dyDescent="0.2">
      <c r="A76" s="2"/>
      <c r="B76" s="364"/>
      <c r="C76" s="364"/>
      <c r="D76" s="364"/>
      <c r="E76" s="364"/>
      <c r="F76" s="364"/>
      <c r="G76" s="364"/>
      <c r="H76" s="364"/>
      <c r="I76" s="364"/>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row>
    <row r="77" spans="1:65" x14ac:dyDescent="0.2">
      <c r="A77" s="2"/>
      <c r="B77" s="364"/>
      <c r="C77" s="364"/>
      <c r="D77" s="364"/>
      <c r="E77" s="364"/>
      <c r="F77" s="364"/>
      <c r="G77" s="364"/>
      <c r="H77" s="364"/>
      <c r="I77" s="364"/>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row>
    <row r="78" spans="1:65" x14ac:dyDescent="0.2">
      <c r="A78" s="2"/>
      <c r="B78" s="364"/>
      <c r="C78" s="364"/>
      <c r="D78" s="364"/>
      <c r="E78" s="364"/>
      <c r="F78" s="364"/>
      <c r="G78" s="364"/>
      <c r="H78" s="364"/>
      <c r="I78" s="364"/>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x14ac:dyDescent="0.2">
      <c r="A79" s="2"/>
      <c r="B79" s="364"/>
      <c r="C79" s="364"/>
      <c r="D79" s="364"/>
      <c r="E79" s="364"/>
      <c r="F79" s="364"/>
      <c r="G79" s="364"/>
      <c r="H79" s="364"/>
      <c r="I79" s="364"/>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row>
    <row r="80" spans="1:65" x14ac:dyDescent="0.2">
      <c r="A80" s="2"/>
      <c r="B80" s="364"/>
      <c r="C80" s="364"/>
      <c r="D80" s="364"/>
      <c r="E80" s="364"/>
      <c r="F80" s="364"/>
      <c r="G80" s="364"/>
      <c r="H80" s="364"/>
      <c r="I80" s="364"/>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row>
    <row r="81" spans="1:65" x14ac:dyDescent="0.2">
      <c r="A81" s="2"/>
      <c r="B81" s="31"/>
      <c r="C81" s="31"/>
      <c r="D81" s="31"/>
      <c r="E81" s="31"/>
      <c r="F81" s="31"/>
      <c r="G81" s="31"/>
      <c r="H81" s="31"/>
      <c r="I81" s="31"/>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row>
    <row r="82" spans="1:65" ht="19" x14ac:dyDescent="0.25">
      <c r="A82" s="30"/>
      <c r="B82" s="6" t="s">
        <v>38</v>
      </c>
      <c r="C82" s="30"/>
      <c r="D82" s="30"/>
      <c r="E82" s="30"/>
      <c r="F82" s="30"/>
      <c r="G82" s="30"/>
      <c r="H82" s="30"/>
      <c r="I82" s="30"/>
      <c r="J82" s="30"/>
      <c r="K82" s="30"/>
      <c r="L82" s="2"/>
      <c r="M82" s="2"/>
      <c r="N82" s="2"/>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row>
    <row r="83" spans="1:65" ht="16" customHeight="1" x14ac:dyDescent="0.2">
      <c r="A83" s="2"/>
      <c r="B83" s="367" t="s">
        <v>40</v>
      </c>
      <c r="C83" s="364"/>
      <c r="D83" s="364"/>
      <c r="E83" s="364"/>
      <c r="F83" s="364"/>
      <c r="G83" s="364"/>
      <c r="H83" s="364"/>
      <c r="I83" s="364"/>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row>
    <row r="84" spans="1:65" x14ac:dyDescent="0.2">
      <c r="A84" s="2"/>
      <c r="B84" s="364"/>
      <c r="C84" s="364"/>
      <c r="D84" s="364"/>
      <c r="E84" s="364"/>
      <c r="F84" s="364"/>
      <c r="G84" s="364"/>
      <c r="H84" s="364"/>
      <c r="I84" s="364"/>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row>
    <row r="85" spans="1:65" x14ac:dyDescent="0.2">
      <c r="A85" s="2"/>
      <c r="B85" s="364"/>
      <c r="C85" s="364"/>
      <c r="D85" s="364"/>
      <c r="E85" s="364"/>
      <c r="F85" s="364"/>
      <c r="G85" s="364"/>
      <c r="H85" s="364"/>
      <c r="I85" s="364"/>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x14ac:dyDescent="0.2">
      <c r="A86" s="2"/>
      <c r="B86" s="31"/>
      <c r="C86" s="31"/>
      <c r="D86" s="31"/>
      <c r="E86" s="31"/>
      <c r="F86" s="31"/>
      <c r="G86" s="31"/>
      <c r="H86" s="31"/>
      <c r="I86" s="31"/>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row>
    <row r="87" spans="1:65" ht="19" x14ac:dyDescent="0.25">
      <c r="A87" s="4" t="s">
        <v>523</v>
      </c>
      <c r="B87" s="30"/>
      <c r="C87" s="30"/>
      <c r="D87" s="30"/>
      <c r="E87" s="30"/>
      <c r="F87" s="30"/>
      <c r="G87" s="30"/>
      <c r="H87" s="30"/>
      <c r="I87" s="30"/>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row>
    <row r="88" spans="1:65" x14ac:dyDescent="0.2">
      <c r="A88" s="2"/>
      <c r="B88" s="359" t="s">
        <v>427</v>
      </c>
      <c r="C88" s="364"/>
      <c r="D88" s="364"/>
      <c r="E88" s="364"/>
      <c r="F88" s="364"/>
      <c r="G88" s="364"/>
      <c r="H88" s="364"/>
      <c r="I88" s="364"/>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row>
    <row r="89" spans="1:65" x14ac:dyDescent="0.2">
      <c r="A89" s="2"/>
      <c r="B89" s="30"/>
      <c r="C89" s="30"/>
      <c r="D89" s="30"/>
      <c r="E89" s="30"/>
      <c r="F89" s="30"/>
      <c r="G89" s="30"/>
      <c r="H89" s="30"/>
      <c r="I89" s="30"/>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row>
    <row r="90" spans="1:65" ht="19" x14ac:dyDescent="0.25">
      <c r="A90" s="4" t="s">
        <v>1</v>
      </c>
      <c r="B90" s="30"/>
      <c r="C90" s="30"/>
      <c r="D90" s="30"/>
      <c r="E90" s="30"/>
      <c r="F90" s="30"/>
      <c r="G90" s="30"/>
      <c r="H90" s="30"/>
      <c r="I90" s="30"/>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row>
    <row r="91" spans="1:65" x14ac:dyDescent="0.2">
      <c r="A91" s="2"/>
      <c r="B91" s="48" t="s">
        <v>41</v>
      </c>
      <c r="C91" s="30"/>
      <c r="D91" s="30"/>
      <c r="E91" s="30"/>
      <c r="F91" s="30"/>
      <c r="G91" s="30"/>
      <c r="H91" s="30"/>
      <c r="I91" s="30"/>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row>
    <row r="92" spans="1:65" x14ac:dyDescent="0.2">
      <c r="A92" s="2"/>
      <c r="B92" s="30"/>
      <c r="C92" s="30"/>
      <c r="D92" s="30"/>
      <c r="E92" s="30"/>
      <c r="F92" s="30"/>
      <c r="G92" s="30"/>
      <c r="H92" s="30"/>
      <c r="I92" s="30"/>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ht="19" x14ac:dyDescent="0.25">
      <c r="A93" s="4" t="s">
        <v>0</v>
      </c>
      <c r="B93" s="30"/>
      <c r="C93" s="30"/>
      <c r="D93" s="30"/>
      <c r="E93" s="30"/>
      <c r="F93" s="30"/>
      <c r="G93" s="30"/>
      <c r="H93" s="30"/>
      <c r="I93" s="30"/>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row>
    <row r="94" spans="1:65" x14ac:dyDescent="0.2">
      <c r="A94" s="2"/>
      <c r="B94" t="s">
        <v>447</v>
      </c>
      <c r="C94" s="30"/>
      <c r="D94" s="30"/>
      <c r="E94" s="30"/>
      <c r="F94" s="30"/>
      <c r="G94" s="30"/>
      <c r="H94" s="30"/>
      <c r="I94" s="30"/>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row>
    <row r="95" spans="1:65" x14ac:dyDescent="0.2">
      <c r="A95" s="2"/>
      <c r="B95" s="30"/>
      <c r="C95" s="30"/>
      <c r="D95" s="30"/>
      <c r="E95" s="30"/>
      <c r="F95" s="30"/>
      <c r="G95" s="30"/>
      <c r="H95" s="30"/>
      <c r="I95" s="30"/>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row>
    <row r="96" spans="1:65" x14ac:dyDescent="0.2">
      <c r="A96" s="2"/>
      <c r="B96" s="30"/>
      <c r="C96" s="30"/>
      <c r="D96" s="30"/>
      <c r="E96" s="30"/>
      <c r="F96" s="30"/>
      <c r="G96" s="30"/>
      <c r="H96" s="30"/>
      <c r="I96" s="30"/>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row>
    <row r="97" spans="1:65" x14ac:dyDescent="0.2">
      <c r="A97" s="2"/>
      <c r="B97" s="30"/>
      <c r="C97" s="30"/>
      <c r="D97" s="30"/>
      <c r="E97" s="30"/>
      <c r="F97" s="30"/>
      <c r="G97" s="30"/>
      <c r="H97" s="30"/>
      <c r="I97" s="30"/>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x14ac:dyDescent="0.2">
      <c r="A98" s="2"/>
      <c r="B98" s="30"/>
      <c r="C98" s="30"/>
      <c r="D98" s="30"/>
      <c r="E98" s="30"/>
      <c r="F98" s="30"/>
      <c r="G98" s="30"/>
      <c r="H98" s="30"/>
      <c r="I98" s="30"/>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row>
    <row r="99" spans="1:65" x14ac:dyDescent="0.2">
      <c r="A99" s="2"/>
      <c r="B99" s="30"/>
      <c r="C99" s="30"/>
      <c r="D99" s="30"/>
      <c r="E99" s="30"/>
      <c r="F99" s="30"/>
      <c r="G99" s="30"/>
      <c r="H99" s="30"/>
      <c r="I99" s="30"/>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row>
    <row r="100" spans="1:65" x14ac:dyDescent="0.2">
      <c r="A100" s="2"/>
      <c r="B100" s="30"/>
      <c r="C100" s="30"/>
      <c r="D100" s="30"/>
      <c r="E100" s="30"/>
      <c r="F100" s="30"/>
      <c r="G100" s="30"/>
      <c r="H100" s="30"/>
      <c r="I100" s="30"/>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row>
  </sheetData>
  <mergeCells count="12">
    <mergeCell ref="B88:I88"/>
    <mergeCell ref="B4:I5"/>
    <mergeCell ref="B13:I14"/>
    <mergeCell ref="B55:I62"/>
    <mergeCell ref="B83:I85"/>
    <mergeCell ref="E33:F33"/>
    <mergeCell ref="B36:I37"/>
    <mergeCell ref="B75:I80"/>
    <mergeCell ref="B65:I72"/>
    <mergeCell ref="B22:I22"/>
    <mergeCell ref="B26:I28"/>
    <mergeCell ref="B39:I41"/>
  </mergeCells>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CA287-20E0-F245-90A6-C278371995FA}">
  <dimension ref="A1:BM146"/>
  <sheetViews>
    <sheetView showGridLines="0" zoomScale="120" zoomScaleNormal="120" workbookViewId="0"/>
  </sheetViews>
  <sheetFormatPr baseColWidth="10" defaultColWidth="10.83203125" defaultRowHeight="16" x14ac:dyDescent="0.2"/>
  <cols>
    <col min="1" max="3" width="10.83203125" style="1"/>
    <col min="4" max="4" width="11.1640625" style="1" customWidth="1"/>
    <col min="5" max="16384" width="10.83203125" style="1"/>
  </cols>
  <sheetData>
    <row r="1" spans="1:10" ht="19" x14ac:dyDescent="0.25">
      <c r="A1" s="27" t="s">
        <v>418</v>
      </c>
      <c r="B1" s="66"/>
      <c r="C1" s="66"/>
      <c r="D1" s="66"/>
      <c r="E1" s="66"/>
      <c r="F1" s="66"/>
      <c r="G1" s="66"/>
      <c r="H1" s="66"/>
      <c r="I1" s="66"/>
      <c r="J1" s="65"/>
    </row>
    <row r="2" spans="1:10" x14ac:dyDescent="0.2">
      <c r="A2" s="67"/>
      <c r="B2" s="66"/>
      <c r="C2" s="66"/>
      <c r="D2" s="66"/>
      <c r="E2" s="66"/>
      <c r="F2" s="66"/>
      <c r="G2" s="66"/>
      <c r="H2" s="66"/>
      <c r="I2" s="66"/>
      <c r="J2" s="65"/>
    </row>
    <row r="3" spans="1:10" x14ac:dyDescent="0.2">
      <c r="A3" s="67"/>
      <c r="B3" s="66" t="s">
        <v>64</v>
      </c>
      <c r="C3" s="66"/>
      <c r="D3" s="66"/>
      <c r="E3" s="66"/>
      <c r="F3" s="66"/>
      <c r="G3" s="66"/>
      <c r="H3" s="66"/>
      <c r="I3" s="66"/>
      <c r="J3" s="65"/>
    </row>
    <row r="4" spans="1:10" x14ac:dyDescent="0.2">
      <c r="A4" s="67"/>
      <c r="B4" s="66"/>
      <c r="C4" s="66"/>
      <c r="D4" s="66"/>
      <c r="E4" s="66"/>
      <c r="F4" s="66"/>
      <c r="G4" s="66"/>
      <c r="H4" s="66"/>
      <c r="I4" s="66"/>
      <c r="J4" s="65"/>
    </row>
    <row r="5" spans="1:10" x14ac:dyDescent="0.2">
      <c r="A5" s="67"/>
      <c r="B5" s="66" t="s">
        <v>54</v>
      </c>
      <c r="C5" s="66"/>
      <c r="D5" s="66"/>
      <c r="E5" s="69">
        <v>80</v>
      </c>
      <c r="F5" s="66"/>
      <c r="G5" s="66"/>
      <c r="H5" s="66"/>
      <c r="I5" s="66"/>
      <c r="J5" s="65"/>
    </row>
    <row r="6" spans="1:10" x14ac:dyDescent="0.2">
      <c r="A6" s="67"/>
      <c r="B6" s="66" t="s">
        <v>53</v>
      </c>
      <c r="C6" s="66"/>
      <c r="D6" s="66"/>
      <c r="E6" s="69">
        <v>6</v>
      </c>
      <c r="F6" s="66"/>
      <c r="G6" s="66"/>
      <c r="H6" s="66"/>
      <c r="I6" s="66"/>
      <c r="J6" s="65"/>
    </row>
    <row r="7" spans="1:10" x14ac:dyDescent="0.2">
      <c r="A7" s="67"/>
      <c r="B7" s="66" t="s">
        <v>65</v>
      </c>
      <c r="C7" s="66"/>
      <c r="D7" s="66"/>
      <c r="E7" s="69">
        <v>70</v>
      </c>
      <c r="F7" s="66"/>
      <c r="G7" s="66"/>
      <c r="H7" s="66"/>
      <c r="I7" s="66"/>
      <c r="J7" s="65"/>
    </row>
    <row r="8" spans="1:10" x14ac:dyDescent="0.2">
      <c r="A8" s="67"/>
      <c r="B8" s="66" t="s">
        <v>52</v>
      </c>
      <c r="C8" s="66"/>
      <c r="D8" s="66"/>
      <c r="E8" s="69">
        <v>200</v>
      </c>
      <c r="F8" s="66"/>
      <c r="G8" s="66"/>
      <c r="H8" s="66"/>
      <c r="I8" s="66"/>
      <c r="J8" s="65"/>
    </row>
    <row r="9" spans="1:10" x14ac:dyDescent="0.2">
      <c r="A9" s="67"/>
      <c r="B9" s="66"/>
      <c r="C9" s="66"/>
      <c r="D9" s="66"/>
      <c r="E9" s="66"/>
      <c r="F9" s="66"/>
      <c r="G9" s="66"/>
      <c r="H9" s="66"/>
      <c r="I9" s="66"/>
      <c r="J9" s="65"/>
    </row>
    <row r="10" spans="1:10" x14ac:dyDescent="0.2">
      <c r="A10" s="67"/>
      <c r="B10" s="66" t="s">
        <v>63</v>
      </c>
      <c r="C10" s="66"/>
      <c r="D10" s="66"/>
      <c r="E10" s="66"/>
      <c r="F10" s="66"/>
      <c r="G10" s="70">
        <v>0.05</v>
      </c>
      <c r="H10" s="66"/>
      <c r="I10" s="66"/>
      <c r="J10" s="65"/>
    </row>
    <row r="11" spans="1:10" x14ac:dyDescent="0.2">
      <c r="A11" s="67"/>
      <c r="B11" s="66"/>
      <c r="C11" s="66"/>
      <c r="D11" s="66"/>
      <c r="E11" s="66"/>
      <c r="F11" s="66"/>
      <c r="G11" s="66"/>
      <c r="H11" s="66"/>
      <c r="I11" s="66"/>
      <c r="J11" s="65"/>
    </row>
    <row r="12" spans="1:10" x14ac:dyDescent="0.2">
      <c r="A12" s="67"/>
      <c r="B12" s="373" t="s">
        <v>62</v>
      </c>
      <c r="C12" s="373"/>
      <c r="D12" s="373"/>
      <c r="E12" s="373"/>
      <c r="F12" s="373"/>
      <c r="G12" s="373"/>
      <c r="H12" s="373"/>
      <c r="I12" s="373"/>
      <c r="J12" s="65"/>
    </row>
    <row r="13" spans="1:10" x14ac:dyDescent="0.2">
      <c r="A13" s="67"/>
      <c r="B13" s="373"/>
      <c r="C13" s="373"/>
      <c r="D13" s="373"/>
      <c r="E13" s="373"/>
      <c r="F13" s="373"/>
      <c r="G13" s="373"/>
      <c r="H13" s="373"/>
      <c r="I13" s="373"/>
      <c r="J13" s="65"/>
    </row>
    <row r="14" spans="1:10" ht="17" thickBot="1" x14ac:dyDescent="0.25">
      <c r="A14" s="64"/>
      <c r="B14" s="62"/>
      <c r="C14" s="63"/>
      <c r="D14" s="63"/>
      <c r="E14" s="63"/>
      <c r="F14" s="62"/>
      <c r="G14" s="62"/>
      <c r="H14" s="62"/>
      <c r="I14" s="62"/>
      <c r="J14" s="61"/>
    </row>
    <row r="15" spans="1:10" x14ac:dyDescent="0.2">
      <c r="A15" s="59"/>
      <c r="B15" s="59"/>
      <c r="C15" s="59"/>
      <c r="D15" s="59"/>
      <c r="E15" s="59"/>
      <c r="F15" s="59"/>
      <c r="G15" s="59"/>
      <c r="H15" s="59"/>
      <c r="I15" s="59"/>
    </row>
    <row r="16" spans="1:10" ht="19" x14ac:dyDescent="0.25">
      <c r="A16" s="4" t="s">
        <v>10</v>
      </c>
      <c r="B16" s="59"/>
      <c r="C16" s="59"/>
      <c r="D16" s="59"/>
      <c r="E16" s="59"/>
      <c r="F16" s="59"/>
      <c r="G16" s="59"/>
      <c r="H16" s="59"/>
      <c r="I16" s="59"/>
    </row>
    <row r="17" spans="1:49" x14ac:dyDescent="0.2">
      <c r="A17" s="7" t="s">
        <v>9</v>
      </c>
      <c r="B17" s="374" t="s">
        <v>66</v>
      </c>
      <c r="C17" s="374"/>
      <c r="D17" s="374"/>
      <c r="E17" s="374"/>
      <c r="F17" s="374"/>
      <c r="G17" s="374"/>
      <c r="H17" s="374"/>
      <c r="I17" s="374"/>
    </row>
    <row r="18" spans="1:49" x14ac:dyDescent="0.2">
      <c r="A18" s="7"/>
      <c r="B18" s="374"/>
      <c r="C18" s="374"/>
      <c r="D18" s="374"/>
      <c r="E18" s="374"/>
      <c r="F18" s="374"/>
      <c r="G18" s="374"/>
      <c r="H18" s="374"/>
      <c r="I18" s="374"/>
    </row>
    <row r="19" spans="1:49" x14ac:dyDescent="0.2">
      <c r="A19" s="59"/>
      <c r="B19"/>
      <c r="C19" s="59"/>
      <c r="D19" s="59"/>
      <c r="E19" s="59"/>
      <c r="F19" s="59"/>
      <c r="G19" s="59"/>
      <c r="H19" s="59"/>
      <c r="I19" s="59"/>
    </row>
    <row r="20" spans="1:49" x14ac:dyDescent="0.2">
      <c r="A20" s="59"/>
      <c r="B20" s="59"/>
      <c r="C20" s="59"/>
      <c r="D20" s="59"/>
      <c r="E20" s="59"/>
      <c r="F20" s="59"/>
      <c r="G20" s="59"/>
      <c r="H20" s="59"/>
      <c r="I20" s="59"/>
    </row>
    <row r="21" spans="1:49" x14ac:dyDescent="0.2">
      <c r="A21" s="59"/>
      <c r="B21" s="59"/>
      <c r="C21" s="59"/>
      <c r="D21" s="59"/>
      <c r="E21" s="59"/>
      <c r="F21" s="59"/>
      <c r="G21" s="59"/>
      <c r="H21" s="59"/>
      <c r="I21" s="59"/>
    </row>
    <row r="22" spans="1:49" x14ac:dyDescent="0.2">
      <c r="A22" s="59"/>
      <c r="B22" s="59"/>
      <c r="C22" s="59"/>
      <c r="D22" s="59"/>
      <c r="E22" s="59"/>
      <c r="F22" s="59"/>
      <c r="G22" s="59"/>
      <c r="H22" s="59"/>
      <c r="I22" s="59"/>
    </row>
    <row r="23" spans="1:49" x14ac:dyDescent="0.2">
      <c r="A23" s="59"/>
      <c r="B23" s="59"/>
      <c r="C23" s="59"/>
      <c r="D23" s="59"/>
      <c r="E23" s="59"/>
      <c r="F23" s="59"/>
      <c r="G23" s="59"/>
      <c r="H23" s="59"/>
      <c r="I23" s="59"/>
    </row>
    <row r="24" spans="1:49" x14ac:dyDescent="0.2">
      <c r="A24" s="59"/>
      <c r="B24" s="59"/>
      <c r="C24" s="74"/>
      <c r="D24" s="77" t="s">
        <v>70</v>
      </c>
      <c r="E24" s="59"/>
      <c r="F24" s="59"/>
      <c r="G24" s="59"/>
      <c r="H24" s="59"/>
      <c r="I24" s="59"/>
    </row>
    <row r="25" spans="1:49" x14ac:dyDescent="0.2">
      <c r="A25" s="59"/>
      <c r="B25" s="59"/>
      <c r="C25" s="75" t="s">
        <v>67</v>
      </c>
      <c r="D25" s="78">
        <f>G10*(E5/E7)</f>
        <v>5.7142857142857141E-2</v>
      </c>
      <c r="E25" s="59"/>
      <c r="F25" s="59"/>
      <c r="G25" s="59"/>
      <c r="H25" s="59"/>
      <c r="I25" s="59"/>
    </row>
    <row r="26" spans="1:49" ht="16" customHeight="1" x14ac:dyDescent="0.2">
      <c r="A26" s="7"/>
      <c r="B26" s="3"/>
      <c r="C26" s="74" t="s">
        <v>68</v>
      </c>
      <c r="D26" s="79">
        <f>(E6/E8)*(E8/E7)</f>
        <v>8.5714285714285715E-2</v>
      </c>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row>
    <row r="27" spans="1:49" x14ac:dyDescent="0.2">
      <c r="A27" s="59"/>
      <c r="B27" s="59"/>
      <c r="C27" s="76" t="s">
        <v>69</v>
      </c>
      <c r="D27" s="78">
        <f>SUM(D25:D26)</f>
        <v>0.14285714285714285</v>
      </c>
      <c r="E27" s="59"/>
      <c r="F27" s="59"/>
      <c r="G27" s="59"/>
      <c r="H27" s="59"/>
      <c r="I27" s="59"/>
    </row>
    <row r="28" spans="1:49" x14ac:dyDescent="0.2">
      <c r="A28" s="59"/>
      <c r="B28" s="59"/>
      <c r="C28" s="73"/>
      <c r="D28" s="51"/>
      <c r="E28" s="59"/>
      <c r="F28" s="59"/>
      <c r="G28" s="59"/>
      <c r="H28" s="59"/>
      <c r="I28" s="59"/>
    </row>
    <row r="29" spans="1:49" ht="19" x14ac:dyDescent="0.25">
      <c r="A29" s="4" t="s">
        <v>4</v>
      </c>
      <c r="B29" s="59"/>
      <c r="C29" s="59"/>
      <c r="D29" s="59"/>
      <c r="E29" s="59"/>
      <c r="F29" s="59"/>
      <c r="G29" s="59"/>
      <c r="H29" s="59"/>
      <c r="I29" s="59"/>
      <c r="L29" s="2"/>
      <c r="M29" s="2"/>
      <c r="N29" s="2"/>
    </row>
    <row r="30" spans="1:49" ht="16" customHeight="1" x14ac:dyDescent="0.25">
      <c r="A30" s="4"/>
      <c r="B30" s="375" t="s">
        <v>71</v>
      </c>
      <c r="C30" s="375"/>
      <c r="D30" s="375"/>
      <c r="E30" s="375"/>
      <c r="F30" s="375"/>
      <c r="G30" s="375"/>
      <c r="H30" s="375"/>
      <c r="I30" s="375"/>
      <c r="L30" s="2"/>
      <c r="M30" s="2"/>
      <c r="N30" s="2"/>
    </row>
    <row r="31" spans="1:49" ht="16" customHeight="1" x14ac:dyDescent="0.25">
      <c r="A31" s="4"/>
      <c r="B31" s="375"/>
      <c r="C31" s="375"/>
      <c r="D31" s="375"/>
      <c r="E31" s="375"/>
      <c r="F31" s="375"/>
      <c r="G31" s="375"/>
      <c r="H31" s="375"/>
      <c r="I31" s="375"/>
      <c r="L31" s="2"/>
      <c r="M31" s="2"/>
      <c r="N31" s="2"/>
    </row>
    <row r="32" spans="1:49" ht="16" customHeight="1" x14ac:dyDescent="0.25">
      <c r="A32" s="4"/>
      <c r="B32" s="375"/>
      <c r="C32" s="375"/>
      <c r="D32" s="375"/>
      <c r="E32" s="375"/>
      <c r="F32" s="375"/>
      <c r="G32" s="375"/>
      <c r="H32" s="375"/>
      <c r="I32" s="375"/>
      <c r="L32" s="2"/>
      <c r="M32" s="2"/>
      <c r="N32" s="2"/>
    </row>
    <row r="33" spans="1:65" ht="16" customHeight="1" x14ac:dyDescent="0.25">
      <c r="A33" s="4"/>
      <c r="B33" s="375"/>
      <c r="C33" s="375"/>
      <c r="D33" s="375"/>
      <c r="E33" s="375"/>
      <c r="F33" s="375"/>
      <c r="G33" s="375"/>
      <c r="H33" s="375"/>
      <c r="I33" s="375"/>
      <c r="L33" s="2"/>
      <c r="M33" s="2"/>
      <c r="N33" s="2"/>
    </row>
    <row r="34" spans="1:65" ht="16" customHeight="1" x14ac:dyDescent="0.25">
      <c r="A34" s="4"/>
      <c r="B34" s="375"/>
      <c r="C34" s="375"/>
      <c r="D34" s="375"/>
      <c r="E34" s="375"/>
      <c r="F34" s="375"/>
      <c r="G34" s="375"/>
      <c r="H34" s="375"/>
      <c r="I34" s="375"/>
      <c r="L34" s="2"/>
      <c r="M34" s="2"/>
      <c r="N34" s="2"/>
    </row>
    <row r="35" spans="1:65" x14ac:dyDescent="0.2">
      <c r="A35" s="59"/>
      <c r="B35" s="59"/>
      <c r="C35" s="59"/>
      <c r="D35" s="59"/>
      <c r="E35" s="59"/>
      <c r="F35" s="59"/>
      <c r="G35" s="59"/>
      <c r="H35" s="59"/>
      <c r="I35" s="59"/>
      <c r="L35" s="2"/>
      <c r="M35" s="2"/>
      <c r="N35" s="2"/>
    </row>
    <row r="36" spans="1:65" ht="19" x14ac:dyDescent="0.25">
      <c r="A36" s="59"/>
      <c r="B36" s="6" t="s">
        <v>51</v>
      </c>
      <c r="C36" s="59"/>
      <c r="D36" s="59"/>
      <c r="E36" s="59"/>
      <c r="F36" s="59"/>
      <c r="G36" s="59"/>
      <c r="H36" s="59"/>
      <c r="I36" s="59"/>
      <c r="L36" s="2"/>
      <c r="M36" s="2"/>
      <c r="N36" s="2"/>
    </row>
    <row r="37" spans="1:65" x14ac:dyDescent="0.2">
      <c r="A37" s="59"/>
      <c r="B37" s="375" t="s">
        <v>72</v>
      </c>
      <c r="C37" s="375"/>
      <c r="D37" s="375"/>
      <c r="E37" s="375"/>
      <c r="F37" s="375"/>
      <c r="G37" s="375"/>
      <c r="H37" s="375"/>
      <c r="I37" s="375"/>
      <c r="L37" s="2"/>
      <c r="M37" s="2"/>
      <c r="N37" s="2"/>
    </row>
    <row r="38" spans="1:65" x14ac:dyDescent="0.2">
      <c r="A38" s="59"/>
      <c r="B38" s="375"/>
      <c r="C38" s="375"/>
      <c r="D38" s="375"/>
      <c r="E38" s="375"/>
      <c r="F38" s="375"/>
      <c r="G38" s="375"/>
      <c r="H38" s="375"/>
      <c r="I38" s="375"/>
      <c r="L38" s="2"/>
      <c r="M38" s="2"/>
      <c r="N38" s="2"/>
    </row>
    <row r="39" spans="1:65" x14ac:dyDescent="0.2">
      <c r="A39" s="59"/>
      <c r="B39" s="59"/>
      <c r="C39" s="59"/>
      <c r="D39" s="59"/>
      <c r="E39" s="59"/>
      <c r="F39" s="59"/>
      <c r="G39" s="59"/>
      <c r="H39" s="59"/>
      <c r="I39" s="59"/>
      <c r="L39" s="2"/>
      <c r="M39" s="2"/>
      <c r="N39" s="2"/>
    </row>
    <row r="40" spans="1:65" x14ac:dyDescent="0.2">
      <c r="A40" s="59"/>
      <c r="B40" s="59"/>
      <c r="C40" s="59"/>
      <c r="D40" s="59"/>
      <c r="E40" s="59"/>
      <c r="F40" s="59"/>
      <c r="G40" s="59"/>
      <c r="H40" s="59"/>
      <c r="I40" s="59"/>
      <c r="L40" s="59"/>
      <c r="M40" s="60"/>
      <c r="N40" s="59"/>
    </row>
    <row r="41" spans="1:65" x14ac:dyDescent="0.2">
      <c r="A41" s="59"/>
      <c r="B41" s="59"/>
      <c r="C41" s="59"/>
      <c r="D41" s="59"/>
      <c r="E41" s="59"/>
      <c r="F41" s="59"/>
      <c r="G41" s="59"/>
      <c r="H41" s="59"/>
      <c r="I41" s="59"/>
      <c r="L41" s="59"/>
      <c r="M41" s="60"/>
      <c r="N41" s="59"/>
    </row>
    <row r="42" spans="1:65" ht="19" x14ac:dyDescent="0.25">
      <c r="A42" s="4" t="s">
        <v>1</v>
      </c>
      <c r="B42" s="59"/>
      <c r="C42" s="59"/>
      <c r="D42" s="59"/>
      <c r="E42" s="59"/>
      <c r="F42" s="59"/>
      <c r="G42" s="59"/>
      <c r="H42" s="59"/>
      <c r="I42" s="59"/>
      <c r="L42" s="2"/>
      <c r="M42" s="2"/>
      <c r="N42" s="2"/>
    </row>
    <row r="43" spans="1:65" x14ac:dyDescent="0.2">
      <c r="A43" s="59"/>
      <c r="B43" s="59" t="s">
        <v>61</v>
      </c>
      <c r="C43" s="59"/>
      <c r="D43" s="59"/>
      <c r="E43" s="59"/>
      <c r="F43" s="59"/>
      <c r="G43" s="59"/>
      <c r="H43" s="59"/>
      <c r="I43" s="59"/>
      <c r="L43" s="2"/>
      <c r="M43" s="2"/>
      <c r="N43" s="2"/>
    </row>
    <row r="44" spans="1:65" x14ac:dyDescent="0.2">
      <c r="A44" s="59"/>
      <c r="B44" s="59"/>
      <c r="C44" s="59"/>
      <c r="D44" s="59"/>
      <c r="E44" s="59"/>
      <c r="F44" s="59"/>
      <c r="G44" s="59"/>
      <c r="H44" s="59"/>
      <c r="I44" s="59"/>
      <c r="L44" s="59"/>
      <c r="M44" s="60"/>
      <c r="N44" s="59"/>
    </row>
    <row r="45" spans="1:65" ht="19" x14ac:dyDescent="0.25">
      <c r="A45" s="4" t="s">
        <v>0</v>
      </c>
      <c r="B45" s="59"/>
      <c r="C45" s="59"/>
      <c r="D45" s="59"/>
      <c r="E45" s="59"/>
      <c r="F45" s="59"/>
      <c r="G45" s="59"/>
      <c r="H45" s="59"/>
      <c r="I45" s="59"/>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x14ac:dyDescent="0.2">
      <c r="A46" s="2"/>
      <c r="B46" s="313" t="s">
        <v>448</v>
      </c>
      <c r="F46" s="59"/>
      <c r="G46" s="59"/>
      <c r="H46" s="59"/>
      <c r="I46" s="59"/>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row>
    <row r="47" spans="1:65" x14ac:dyDescent="0.2">
      <c r="A47" s="2"/>
      <c r="B47" s="313" t="s">
        <v>449</v>
      </c>
      <c r="F47" s="59"/>
      <c r="G47" s="59"/>
      <c r="H47" s="59"/>
      <c r="I47" s="59"/>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row>
    <row r="48" spans="1:65" x14ac:dyDescent="0.2">
      <c r="A48" s="2"/>
      <c r="C48" s="59"/>
      <c r="E48" s="59"/>
      <c r="F48" s="59"/>
      <c r="G48" s="59"/>
      <c r="H48" s="59"/>
      <c r="I48" s="59"/>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row>
    <row r="49" spans="1:65" x14ac:dyDescent="0.2">
      <c r="A49" s="2"/>
      <c r="B49" s="310"/>
      <c r="C49" s="59"/>
      <c r="E49" s="59"/>
      <c r="F49" s="59"/>
      <c r="G49" s="59"/>
      <c r="H49" s="59"/>
      <c r="I49" s="59"/>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row>
    <row r="50" spans="1:65" x14ac:dyDescent="0.2">
      <c r="A50" s="2"/>
      <c r="B50" s="310"/>
      <c r="C50" s="59"/>
      <c r="E50" s="59"/>
      <c r="F50" s="59"/>
      <c r="G50" s="59"/>
      <c r="H50" s="59"/>
      <c r="I50" s="59"/>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row>
    <row r="51" spans="1:65" x14ac:dyDescent="0.2">
      <c r="A51" s="2"/>
      <c r="B51" s="310"/>
      <c r="C51" s="59"/>
      <c r="E51" s="59"/>
      <c r="F51" s="59"/>
      <c r="G51" s="59"/>
      <c r="H51" s="59"/>
      <c r="I51" s="59"/>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x14ac:dyDescent="0.2">
      <c r="A52" s="2"/>
      <c r="B52" s="59"/>
      <c r="C52" s="59"/>
      <c r="D52" s="59"/>
      <c r="E52" s="59"/>
      <c r="F52" s="59"/>
      <c r="G52" s="59"/>
      <c r="H52" s="59"/>
      <c r="I52" s="59"/>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row>
    <row r="53" spans="1:65" x14ac:dyDescent="0.2">
      <c r="A53" s="2"/>
      <c r="B53" s="59"/>
      <c r="C53" s="59"/>
      <c r="D53" s="59"/>
      <c r="E53" s="59"/>
      <c r="F53" s="59"/>
      <c r="G53" s="59"/>
      <c r="H53" s="59"/>
      <c r="I53" s="59"/>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row>
    <row r="54" spans="1:65" x14ac:dyDescent="0.2">
      <c r="A54" s="2"/>
      <c r="B54" s="59"/>
      <c r="C54" s="59"/>
      <c r="D54" s="59"/>
      <c r="E54" s="59"/>
      <c r="F54" s="59"/>
      <c r="G54" s="59"/>
      <c r="H54" s="59"/>
      <c r="I54" s="59"/>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row>
    <row r="55" spans="1:65" x14ac:dyDescent="0.2">
      <c r="A55" s="2"/>
      <c r="B55" s="59"/>
      <c r="C55" s="59"/>
      <c r="D55" s="59"/>
      <c r="E55" s="59"/>
      <c r="F55" s="59"/>
      <c r="G55" s="59"/>
      <c r="H55" s="59"/>
      <c r="I55" s="59"/>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row>
    <row r="56" spans="1:65" x14ac:dyDescent="0.2">
      <c r="A56" s="2"/>
      <c r="B56" s="59"/>
      <c r="C56" s="59"/>
      <c r="D56" s="59"/>
      <c r="E56" s="59"/>
      <c r="F56" s="59"/>
      <c r="G56" s="59"/>
      <c r="H56" s="59"/>
      <c r="I56" s="59"/>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row>
    <row r="57" spans="1:65" x14ac:dyDescent="0.2">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row>
    <row r="58" spans="1:65"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row>
    <row r="59" spans="1:65"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row>
    <row r="61" spans="1:65" x14ac:dyDescent="0.2">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row>
    <row r="62" spans="1:65" x14ac:dyDescent="0.2">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row>
    <row r="63" spans="1:65"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row>
    <row r="64" spans="1:65"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row>
    <row r="65" spans="1:65"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row>
    <row r="66" spans="1:65"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row>
    <row r="68" spans="1:65"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row>
    <row r="69" spans="1:65"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row>
    <row r="70" spans="1:65"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row>
    <row r="71" spans="1:65"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row>
    <row r="72" spans="1:65"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row>
    <row r="73" spans="1:65"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row>
    <row r="74" spans="1:65"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row>
    <row r="75" spans="1:65"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row>
    <row r="76" spans="1:65"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row>
    <row r="77" spans="1:65"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row>
    <row r="78" spans="1:65"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row>
    <row r="80" spans="1:65"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row>
    <row r="81" spans="1:65"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row>
    <row r="82" spans="1:65"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row>
    <row r="83" spans="1:65"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row>
    <row r="84" spans="1:65"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row>
    <row r="85" spans="1:65"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row>
    <row r="87" spans="1:65"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row>
    <row r="88" spans="1:65"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row>
    <row r="89" spans="1:65"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row>
    <row r="90" spans="1:65"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row>
    <row r="91" spans="1:65"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row>
    <row r="92" spans="1:65"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row>
    <row r="94" spans="1:65"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row>
    <row r="95" spans="1:65"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row>
    <row r="96" spans="1:65"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row>
    <row r="97" spans="1:65"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row>
    <row r="99" spans="1:65"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row>
    <row r="100" spans="1:65"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row>
    <row r="101" spans="1:65"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row>
    <row r="102" spans="1:65"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row>
    <row r="103" spans="1:65"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row>
    <row r="104" spans="1:65"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row>
    <row r="105" spans="1:65"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row>
    <row r="107" spans="1:65"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row>
    <row r="108" spans="1:65"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row>
    <row r="109" spans="1:65"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row>
    <row r="110" spans="1:65"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row>
    <row r="111" spans="1:65"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row>
    <row r="112" spans="1:65"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row>
    <row r="113" spans="1:65"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row>
    <row r="114" spans="1:65"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row>
    <row r="115" spans="1:65"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row>
    <row r="116" spans="1:65"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row>
    <row r="118" spans="1:65"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row>
    <row r="119" spans="1:65"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row>
    <row r="120" spans="1:65"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row>
    <row r="121" spans="1:65"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row>
    <row r="122" spans="1:65"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row>
    <row r="123" spans="1:65"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row>
    <row r="124" spans="1:65"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row>
    <row r="125" spans="1:65"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row>
    <row r="127" spans="1:65"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row>
    <row r="128" spans="1:65"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row>
    <row r="129" spans="1:65"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row>
    <row r="130" spans="1:65"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row>
    <row r="131" spans="1:65"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row>
    <row r="132" spans="1:65"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row>
    <row r="134" spans="1:65"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row>
    <row r="135" spans="1:65"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row>
    <row r="136" spans="1:65"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row>
    <row r="137" spans="1:65"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row>
    <row r="138" spans="1:65"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row>
    <row r="139" spans="1:65"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row>
    <row r="140" spans="1:65"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row>
    <row r="141" spans="1:65"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row>
    <row r="142" spans="1:65"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row>
    <row r="143" spans="1:65"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row>
    <row r="144" spans="1:65"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row>
    <row r="145" spans="1:65"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row>
    <row r="146" spans="1:65"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sheetData>
  <mergeCells count="4">
    <mergeCell ref="B12:I13"/>
    <mergeCell ref="B17:I18"/>
    <mergeCell ref="B30:I34"/>
    <mergeCell ref="B37:I38"/>
  </mergeCell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04FEE-E969-6947-A1FF-2712227E7442}">
  <dimension ref="A1:BM170"/>
  <sheetViews>
    <sheetView showGridLines="0" zoomScale="120" zoomScaleNormal="120" workbookViewId="0"/>
  </sheetViews>
  <sheetFormatPr baseColWidth="10" defaultColWidth="10.83203125" defaultRowHeight="16" x14ac:dyDescent="0.2"/>
  <cols>
    <col min="1" max="1" width="10.83203125" style="1"/>
    <col min="2" max="10" width="10.83203125" style="1" customWidth="1"/>
    <col min="11" max="16384" width="10.83203125" style="1"/>
  </cols>
  <sheetData>
    <row r="1" spans="1:12" ht="19" x14ac:dyDescent="0.25">
      <c r="A1" s="27" t="s">
        <v>419</v>
      </c>
      <c r="B1" s="66"/>
      <c r="C1" s="66"/>
      <c r="D1" s="66"/>
      <c r="E1" s="66"/>
      <c r="F1" s="66"/>
      <c r="G1" s="66"/>
      <c r="H1" s="66"/>
      <c r="I1" s="66"/>
      <c r="J1" s="65"/>
    </row>
    <row r="2" spans="1:12" x14ac:dyDescent="0.2">
      <c r="A2" s="67"/>
      <c r="B2" s="66"/>
      <c r="C2" s="66"/>
      <c r="D2" s="66"/>
      <c r="E2" s="66"/>
      <c r="F2" s="66"/>
      <c r="G2" s="66"/>
      <c r="H2" s="66"/>
      <c r="I2" s="66"/>
      <c r="J2" s="65"/>
    </row>
    <row r="3" spans="1:12" x14ac:dyDescent="0.2">
      <c r="A3" s="67"/>
      <c r="B3" s="66" t="s">
        <v>50</v>
      </c>
      <c r="C3" s="66"/>
      <c r="D3" s="66"/>
      <c r="E3" s="66"/>
      <c r="F3" s="66"/>
      <c r="G3" s="66"/>
      <c r="H3" s="66"/>
      <c r="I3" s="66"/>
      <c r="J3" s="65"/>
    </row>
    <row r="4" spans="1:12" x14ac:dyDescent="0.2">
      <c r="A4" s="67"/>
      <c r="B4" s="66"/>
      <c r="C4" s="66"/>
      <c r="D4" s="66"/>
      <c r="E4" s="66"/>
      <c r="F4" s="66"/>
      <c r="G4" s="66"/>
      <c r="H4" s="66"/>
      <c r="I4" s="66"/>
      <c r="J4" s="65"/>
    </row>
    <row r="5" spans="1:12" x14ac:dyDescent="0.2">
      <c r="A5" s="67"/>
      <c r="B5" s="66" t="s">
        <v>55</v>
      </c>
      <c r="C5" s="66"/>
      <c r="D5" s="66"/>
      <c r="E5" s="66"/>
      <c r="F5" s="69">
        <v>160</v>
      </c>
      <c r="G5" s="66"/>
      <c r="H5" s="66"/>
      <c r="I5" s="66"/>
      <c r="J5" s="65"/>
    </row>
    <row r="6" spans="1:12" x14ac:dyDescent="0.2">
      <c r="A6" s="67"/>
      <c r="B6" s="66" t="s">
        <v>56</v>
      </c>
      <c r="C6" s="66"/>
      <c r="D6" s="66"/>
      <c r="E6" s="66"/>
      <c r="F6" s="69">
        <v>120</v>
      </c>
      <c r="G6" s="66"/>
      <c r="H6" s="66"/>
      <c r="I6" s="66"/>
      <c r="J6" s="65"/>
    </row>
    <row r="7" spans="1:12" x14ac:dyDescent="0.2">
      <c r="A7" s="67"/>
      <c r="B7" s="66" t="s">
        <v>49</v>
      </c>
      <c r="C7" s="66"/>
      <c r="D7" s="66"/>
      <c r="E7" s="66"/>
      <c r="F7" s="69">
        <v>-8</v>
      </c>
      <c r="G7" s="66"/>
      <c r="H7" s="66"/>
      <c r="I7" s="66"/>
      <c r="J7" s="65"/>
    </row>
    <row r="8" spans="1:12" x14ac:dyDescent="0.2">
      <c r="A8" s="67"/>
      <c r="B8" s="66" t="s">
        <v>48</v>
      </c>
      <c r="C8" s="66"/>
      <c r="D8" s="66"/>
      <c r="E8" s="66"/>
      <c r="F8" s="68">
        <v>0.08</v>
      </c>
      <c r="G8" s="66"/>
      <c r="H8" s="66"/>
      <c r="I8" s="66"/>
      <c r="J8" s="65"/>
    </row>
    <row r="9" spans="1:12" x14ac:dyDescent="0.2">
      <c r="A9" s="67"/>
      <c r="B9" s="66"/>
      <c r="C9" s="66"/>
      <c r="D9" s="66"/>
      <c r="E9" s="66"/>
      <c r="F9" s="66"/>
      <c r="G9" s="66"/>
      <c r="H9" s="66"/>
      <c r="I9" s="66"/>
      <c r="J9" s="65"/>
    </row>
    <row r="10" spans="1:12" x14ac:dyDescent="0.2">
      <c r="A10" s="67"/>
      <c r="B10" s="373" t="s">
        <v>57</v>
      </c>
      <c r="C10" s="373"/>
      <c r="D10" s="373"/>
      <c r="E10" s="373"/>
      <c r="F10" s="373"/>
      <c r="G10" s="373"/>
      <c r="H10" s="373"/>
      <c r="I10" s="373"/>
      <c r="J10" s="65"/>
    </row>
    <row r="11" spans="1:12" x14ac:dyDescent="0.2">
      <c r="A11" s="67"/>
      <c r="B11" s="373"/>
      <c r="C11" s="373"/>
      <c r="D11" s="373"/>
      <c r="E11" s="373"/>
      <c r="F11" s="373"/>
      <c r="G11" s="373"/>
      <c r="H11" s="373"/>
      <c r="I11" s="373"/>
      <c r="J11" s="65"/>
    </row>
    <row r="12" spans="1:12" ht="17" thickBot="1" x14ac:dyDescent="0.25">
      <c r="A12" s="64"/>
      <c r="B12" s="62"/>
      <c r="C12" s="63"/>
      <c r="D12" s="63"/>
      <c r="E12" s="63"/>
      <c r="F12" s="62"/>
      <c r="G12" s="62"/>
      <c r="H12" s="62"/>
      <c r="I12" s="62"/>
      <c r="J12" s="61"/>
    </row>
    <row r="13" spans="1:12" x14ac:dyDescent="0.2">
      <c r="A13" s="59"/>
      <c r="B13" s="59"/>
      <c r="C13" s="59"/>
      <c r="D13" s="59"/>
      <c r="E13" s="59"/>
      <c r="F13" s="59"/>
      <c r="G13" s="59"/>
      <c r="H13" s="59"/>
      <c r="I13" s="59"/>
    </row>
    <row r="14" spans="1:12" ht="19" x14ac:dyDescent="0.25">
      <c r="A14" s="4" t="s">
        <v>10</v>
      </c>
      <c r="B14" s="59"/>
      <c r="C14" s="59"/>
      <c r="D14" s="59"/>
      <c r="E14" s="59"/>
      <c r="F14" s="59"/>
      <c r="G14" s="59"/>
      <c r="H14" s="59"/>
      <c r="I14" s="59"/>
    </row>
    <row r="15" spans="1:12" x14ac:dyDescent="0.2">
      <c r="A15" s="7" t="s">
        <v>9</v>
      </c>
      <c r="B15" s="374" t="s">
        <v>58</v>
      </c>
      <c r="C15" s="374"/>
      <c r="D15" s="374"/>
      <c r="E15" s="374"/>
      <c r="F15" s="374"/>
      <c r="G15" s="374"/>
      <c r="H15" s="374"/>
      <c r="I15" s="374"/>
      <c r="L15" s="2"/>
    </row>
    <row r="16" spans="1:12" x14ac:dyDescent="0.2">
      <c r="A16" s="7"/>
      <c r="B16" s="374"/>
      <c r="C16" s="374"/>
      <c r="D16" s="374"/>
      <c r="E16" s="374"/>
      <c r="F16" s="374"/>
      <c r="G16" s="374"/>
      <c r="H16" s="374"/>
      <c r="I16" s="374"/>
      <c r="L16" s="2"/>
    </row>
    <row r="17" spans="1:49" x14ac:dyDescent="0.2">
      <c r="A17" s="59"/>
      <c r="B17" s="59"/>
      <c r="C17" s="59"/>
      <c r="D17" s="59"/>
      <c r="E17" s="59"/>
      <c r="F17" s="59"/>
      <c r="G17" s="59"/>
      <c r="H17" s="59"/>
      <c r="I17" s="59"/>
      <c r="J17" s="59"/>
      <c r="K17" s="59"/>
      <c r="L17" s="2"/>
    </row>
    <row r="18" spans="1:49" x14ac:dyDescent="0.2">
      <c r="A18" s="59"/>
      <c r="B18" s="59"/>
      <c r="C18" s="59"/>
      <c r="D18" s="59"/>
      <c r="E18" s="59"/>
      <c r="F18" s="59"/>
      <c r="G18" s="59"/>
      <c r="H18" s="59"/>
      <c r="I18" s="59"/>
      <c r="J18" s="59"/>
      <c r="K18" s="59"/>
      <c r="L18" s="2"/>
    </row>
    <row r="19" spans="1:49" x14ac:dyDescent="0.2">
      <c r="A19" s="59"/>
      <c r="B19" s="59"/>
      <c r="C19" s="59"/>
      <c r="D19" s="59"/>
      <c r="E19" s="59"/>
      <c r="F19" s="59"/>
      <c r="G19" s="59"/>
      <c r="H19" s="59"/>
      <c r="I19" s="59"/>
      <c r="J19" s="59"/>
      <c r="K19" s="59"/>
      <c r="L19" s="2"/>
    </row>
    <row r="20" spans="1:49" x14ac:dyDescent="0.2">
      <c r="A20" s="59"/>
      <c r="B20" s="59"/>
      <c r="C20" s="59"/>
      <c r="D20" s="59"/>
      <c r="E20" s="59"/>
      <c r="F20" s="59"/>
      <c r="G20" s="59"/>
      <c r="H20" s="59"/>
      <c r="I20" s="59"/>
      <c r="J20" s="59"/>
      <c r="K20" s="59"/>
      <c r="L20" s="2"/>
    </row>
    <row r="21" spans="1:49" x14ac:dyDescent="0.2">
      <c r="A21" s="59"/>
      <c r="B21" s="59"/>
      <c r="C21" s="59"/>
      <c r="D21" s="59"/>
      <c r="E21" s="59"/>
      <c r="F21" s="59"/>
      <c r="G21" s="59"/>
      <c r="H21" s="59"/>
      <c r="I21" s="59"/>
      <c r="J21" s="59"/>
      <c r="K21" s="59"/>
      <c r="L21" s="2"/>
    </row>
    <row r="22" spans="1:49" ht="16" customHeight="1" thickBot="1" x14ac:dyDescent="0.25">
      <c r="A22" s="7"/>
      <c r="B22" s="59"/>
      <c r="C22" s="59"/>
      <c r="D22" s="59"/>
      <c r="E22" s="59"/>
      <c r="F22" s="59"/>
      <c r="G22" s="59"/>
      <c r="H22" s="59"/>
      <c r="I22" s="59"/>
      <c r="J22" s="59"/>
      <c r="K22" s="59"/>
      <c r="L22" s="59"/>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row>
    <row r="23" spans="1:49" ht="16" customHeight="1" thickBot="1" x14ac:dyDescent="0.25">
      <c r="A23" s="7"/>
      <c r="B23" s="59"/>
      <c r="C23" s="71" t="s">
        <v>59</v>
      </c>
      <c r="D23" s="72">
        <f>F8+(F5/F6)*(F8+(F7/F5))</f>
        <v>0.12</v>
      </c>
      <c r="E23" s="59"/>
      <c r="F23" s="59"/>
      <c r="G23" s="59"/>
      <c r="H23" s="59"/>
      <c r="I23" s="59"/>
      <c r="J23" s="59"/>
      <c r="K23" s="59"/>
      <c r="L23" s="59"/>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row>
    <row r="24" spans="1:49" ht="16" customHeight="1" x14ac:dyDescent="0.2">
      <c r="A24" s="7"/>
      <c r="B24" s="59"/>
      <c r="C24" s="59"/>
      <c r="D24" s="59"/>
      <c r="E24" s="59"/>
      <c r="F24" s="59"/>
      <c r="G24" s="59"/>
      <c r="H24" s="59"/>
      <c r="I24" s="59"/>
      <c r="J24" s="59"/>
      <c r="K24" s="59"/>
      <c r="L24" s="59"/>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row>
    <row r="25" spans="1:49" x14ac:dyDescent="0.2">
      <c r="A25" s="10"/>
      <c r="B25" s="376" t="s">
        <v>428</v>
      </c>
      <c r="C25" s="376"/>
      <c r="D25" s="376"/>
      <c r="E25" s="376"/>
      <c r="F25" s="376"/>
      <c r="G25" s="376"/>
      <c r="H25" s="376"/>
      <c r="I25" s="376"/>
    </row>
    <row r="26" spans="1:49" x14ac:dyDescent="0.2">
      <c r="A26" s="10"/>
      <c r="B26" s="376"/>
      <c r="C26" s="376"/>
      <c r="D26" s="376"/>
      <c r="E26" s="376"/>
      <c r="F26" s="376"/>
      <c r="G26" s="376"/>
      <c r="H26" s="376"/>
      <c r="I26" s="376"/>
    </row>
    <row r="27" spans="1:49" x14ac:dyDescent="0.2">
      <c r="A27" s="10"/>
      <c r="B27" s="376"/>
      <c r="C27" s="376"/>
      <c r="D27" s="376"/>
      <c r="E27" s="376"/>
      <c r="F27" s="376"/>
      <c r="G27" s="376"/>
      <c r="H27" s="376"/>
      <c r="I27" s="376"/>
    </row>
    <row r="28" spans="1:49" x14ac:dyDescent="0.2">
      <c r="A28" s="59"/>
      <c r="B28" s="59"/>
      <c r="C28" s="59"/>
      <c r="D28" s="59"/>
      <c r="E28" s="59"/>
      <c r="F28" s="59"/>
      <c r="G28" s="59"/>
      <c r="H28" s="59"/>
      <c r="I28" s="59"/>
    </row>
    <row r="29" spans="1:49" ht="19" x14ac:dyDescent="0.25">
      <c r="A29" s="4" t="s">
        <v>4</v>
      </c>
      <c r="B29" s="59"/>
      <c r="C29" s="59"/>
      <c r="D29" s="59"/>
      <c r="E29" s="59"/>
      <c r="F29" s="59"/>
      <c r="G29" s="59"/>
      <c r="H29" s="59"/>
      <c r="I29" s="59"/>
    </row>
    <row r="30" spans="1:49" ht="16" customHeight="1" x14ac:dyDescent="0.25">
      <c r="A30" s="4"/>
      <c r="B30" s="375" t="s">
        <v>60</v>
      </c>
      <c r="C30" s="375"/>
      <c r="D30" s="375"/>
      <c r="E30" s="375"/>
      <c r="F30" s="375"/>
      <c r="G30" s="375"/>
      <c r="H30" s="375"/>
      <c r="I30" s="375"/>
    </row>
    <row r="31" spans="1:49" ht="16" customHeight="1" x14ac:dyDescent="0.25">
      <c r="A31" s="4"/>
      <c r="B31" s="375"/>
      <c r="C31" s="375"/>
      <c r="D31" s="375"/>
      <c r="E31" s="375"/>
      <c r="F31" s="375"/>
      <c r="G31" s="375"/>
      <c r="H31" s="375"/>
      <c r="I31" s="375"/>
    </row>
    <row r="32" spans="1:49" ht="16" customHeight="1" x14ac:dyDescent="0.25">
      <c r="A32" s="4"/>
      <c r="B32" s="375"/>
      <c r="C32" s="375"/>
      <c r="D32" s="375"/>
      <c r="E32" s="375"/>
      <c r="F32" s="375"/>
      <c r="G32" s="375"/>
      <c r="H32" s="375"/>
      <c r="I32" s="375"/>
    </row>
    <row r="33" spans="1:14" ht="16" customHeight="1" x14ac:dyDescent="0.25">
      <c r="A33" s="4"/>
      <c r="B33" s="375"/>
      <c r="C33" s="375"/>
      <c r="D33" s="375"/>
      <c r="E33" s="375"/>
      <c r="F33" s="375"/>
      <c r="G33" s="375"/>
      <c r="H33" s="375"/>
      <c r="I33" s="375"/>
    </row>
    <row r="34" spans="1:14" ht="16" customHeight="1" x14ac:dyDescent="0.25">
      <c r="A34" s="4"/>
      <c r="B34" s="375"/>
      <c r="C34" s="375"/>
      <c r="D34" s="375"/>
      <c r="E34" s="375"/>
      <c r="F34" s="375"/>
      <c r="G34" s="375"/>
      <c r="H34" s="375"/>
      <c r="I34" s="375"/>
    </row>
    <row r="35" spans="1:14" ht="16" customHeight="1" x14ac:dyDescent="0.25">
      <c r="A35" s="4"/>
      <c r="B35" s="375"/>
      <c r="C35" s="375"/>
      <c r="D35" s="375"/>
      <c r="E35" s="375"/>
      <c r="F35" s="375"/>
      <c r="G35" s="375"/>
      <c r="H35" s="375"/>
      <c r="I35" s="375"/>
    </row>
    <row r="36" spans="1:14" ht="16" customHeight="1" x14ac:dyDescent="0.25">
      <c r="A36" s="4"/>
      <c r="B36" s="375"/>
      <c r="C36" s="375"/>
      <c r="D36" s="375"/>
      <c r="E36" s="375"/>
      <c r="F36" s="375"/>
      <c r="G36" s="375"/>
      <c r="H36" s="375"/>
      <c r="I36" s="375"/>
    </row>
    <row r="37" spans="1:14" ht="16" customHeight="1" x14ac:dyDescent="0.25">
      <c r="A37" s="4"/>
      <c r="B37" s="375"/>
      <c r="C37" s="375"/>
      <c r="D37" s="375"/>
      <c r="E37" s="375"/>
      <c r="F37" s="375"/>
      <c r="G37" s="375"/>
      <c r="H37" s="375"/>
      <c r="I37" s="375"/>
    </row>
    <row r="38" spans="1:14" ht="16" customHeight="1" x14ac:dyDescent="0.25">
      <c r="A38" s="4"/>
      <c r="B38" s="375"/>
      <c r="C38" s="375"/>
      <c r="D38" s="375"/>
      <c r="E38" s="375"/>
      <c r="F38" s="375"/>
      <c r="G38" s="375"/>
      <c r="H38" s="375"/>
      <c r="I38" s="375"/>
    </row>
    <row r="39" spans="1:14" ht="16" customHeight="1" x14ac:dyDescent="0.25">
      <c r="A39" s="4"/>
      <c r="B39" s="375"/>
      <c r="C39" s="375"/>
      <c r="D39" s="375"/>
      <c r="E39" s="375"/>
      <c r="F39" s="375"/>
      <c r="G39" s="375"/>
      <c r="H39" s="375"/>
      <c r="I39" s="375"/>
    </row>
    <row r="40" spans="1:14" ht="16" customHeight="1" x14ac:dyDescent="0.25">
      <c r="A40" s="4"/>
      <c r="B40" s="59"/>
      <c r="C40" s="59"/>
      <c r="D40" s="59"/>
      <c r="E40" s="59"/>
      <c r="F40" s="59"/>
      <c r="G40" s="59"/>
      <c r="H40" s="59"/>
      <c r="I40" s="59"/>
    </row>
    <row r="41" spans="1:14" ht="19" x14ac:dyDescent="0.25">
      <c r="A41" s="4" t="s">
        <v>1</v>
      </c>
      <c r="B41" s="59"/>
      <c r="C41" s="59"/>
      <c r="D41" s="59"/>
      <c r="E41" s="59"/>
      <c r="F41" s="59"/>
      <c r="G41" s="59"/>
      <c r="H41" s="59"/>
      <c r="I41" s="59"/>
      <c r="L41" s="2"/>
      <c r="M41" s="2"/>
      <c r="N41" s="2"/>
    </row>
    <row r="42" spans="1:14" x14ac:dyDescent="0.2">
      <c r="A42" s="59"/>
      <c r="B42" s="59" t="s">
        <v>61</v>
      </c>
      <c r="C42" s="59"/>
      <c r="D42" s="59"/>
      <c r="E42" s="59"/>
      <c r="F42" s="59"/>
      <c r="G42" s="59"/>
      <c r="H42" s="59"/>
      <c r="I42" s="59"/>
      <c r="L42" s="2"/>
      <c r="M42" s="2"/>
      <c r="N42" s="2"/>
    </row>
    <row r="43" spans="1:14" x14ac:dyDescent="0.2">
      <c r="A43" s="59"/>
      <c r="B43" s="59"/>
      <c r="C43" s="59"/>
      <c r="D43" s="59"/>
      <c r="E43" s="59"/>
      <c r="F43" s="59"/>
      <c r="G43" s="59"/>
      <c r="H43" s="59"/>
      <c r="I43" s="59"/>
      <c r="L43" s="2"/>
      <c r="M43" s="2"/>
      <c r="N43" s="2"/>
    </row>
    <row r="44" spans="1:14" ht="19" x14ac:dyDescent="0.25">
      <c r="A44" s="4" t="s">
        <v>0</v>
      </c>
      <c r="B44" s="59"/>
      <c r="C44" s="59"/>
      <c r="D44" s="59"/>
      <c r="E44" s="59"/>
      <c r="F44" s="59"/>
      <c r="G44" s="59"/>
      <c r="H44" s="59"/>
      <c r="I44" s="59"/>
      <c r="L44" s="59"/>
      <c r="M44" s="60"/>
      <c r="N44" s="59"/>
    </row>
    <row r="45" spans="1:14" x14ac:dyDescent="0.2">
      <c r="A45" s="59"/>
      <c r="B45" s="310" t="s">
        <v>450</v>
      </c>
      <c r="C45" s="59"/>
      <c r="E45" s="59"/>
      <c r="F45" s="59"/>
      <c r="G45" s="59"/>
      <c r="H45" s="59"/>
      <c r="I45" s="59"/>
      <c r="L45" s="2"/>
      <c r="M45" s="2"/>
      <c r="N45" s="2"/>
    </row>
    <row r="46" spans="1:14" x14ac:dyDescent="0.2">
      <c r="A46" s="59"/>
      <c r="B46" s="310" t="s">
        <v>449</v>
      </c>
      <c r="C46" s="59"/>
      <c r="E46" s="59"/>
      <c r="F46" s="59"/>
      <c r="G46" s="59"/>
      <c r="H46" s="59"/>
      <c r="I46" s="59"/>
      <c r="L46" s="2"/>
      <c r="M46" s="2"/>
      <c r="N46" s="2"/>
    </row>
    <row r="47" spans="1:14" x14ac:dyDescent="0.2">
      <c r="A47" s="59"/>
      <c r="B47" s="59"/>
      <c r="C47" s="59"/>
      <c r="E47" s="59"/>
      <c r="F47" s="59"/>
      <c r="G47" s="59"/>
      <c r="H47" s="59"/>
      <c r="I47" s="59"/>
      <c r="L47" s="2"/>
      <c r="M47" s="2"/>
      <c r="N47" s="2"/>
    </row>
    <row r="48" spans="1:14" x14ac:dyDescent="0.2">
      <c r="A48" s="59"/>
      <c r="B48" s="59"/>
      <c r="C48" s="59"/>
      <c r="D48" s="59"/>
      <c r="E48" s="59"/>
      <c r="F48" s="59"/>
      <c r="G48" s="59"/>
      <c r="H48" s="59"/>
      <c r="I48" s="59"/>
      <c r="L48" s="59"/>
      <c r="M48" s="60"/>
      <c r="N48" s="59"/>
    </row>
    <row r="49" spans="1:14" x14ac:dyDescent="0.2">
      <c r="A49" s="59"/>
      <c r="B49" s="59"/>
      <c r="C49" s="59"/>
      <c r="D49" s="59"/>
      <c r="E49" s="59"/>
      <c r="F49" s="59"/>
      <c r="G49" s="59"/>
      <c r="H49" s="59"/>
      <c r="I49" s="59"/>
      <c r="L49" s="2"/>
      <c r="M49" s="2"/>
      <c r="N49" s="2"/>
    </row>
    <row r="50" spans="1:14" x14ac:dyDescent="0.2">
      <c r="A50" s="59"/>
      <c r="B50" s="59"/>
      <c r="C50" s="59"/>
      <c r="D50" s="59"/>
      <c r="E50" s="59"/>
      <c r="F50" s="59"/>
      <c r="G50" s="59"/>
      <c r="H50" s="59"/>
      <c r="I50" s="59"/>
      <c r="L50" s="2"/>
      <c r="M50" s="2"/>
      <c r="N50" s="2"/>
    </row>
    <row r="51" spans="1:14" x14ac:dyDescent="0.2">
      <c r="A51" s="59"/>
      <c r="B51" s="59"/>
      <c r="C51" s="59"/>
      <c r="D51" s="59"/>
      <c r="E51" s="59"/>
      <c r="F51" s="59"/>
      <c r="G51" s="59"/>
      <c r="H51" s="59"/>
      <c r="I51" s="59"/>
      <c r="L51" s="2"/>
      <c r="M51" s="2"/>
      <c r="N51" s="2"/>
    </row>
    <row r="52" spans="1:14" x14ac:dyDescent="0.2">
      <c r="A52" s="59"/>
      <c r="B52" s="59"/>
      <c r="C52" s="59"/>
      <c r="D52" s="59"/>
      <c r="E52" s="59"/>
      <c r="F52" s="59"/>
      <c r="G52" s="59"/>
      <c r="H52" s="59"/>
      <c r="I52" s="59"/>
      <c r="L52" s="2"/>
      <c r="M52" s="2"/>
      <c r="N52" s="2"/>
    </row>
    <row r="53" spans="1:14" x14ac:dyDescent="0.2">
      <c r="A53" s="59"/>
      <c r="B53" s="59"/>
      <c r="C53" s="59"/>
      <c r="D53" s="59"/>
      <c r="E53" s="59"/>
      <c r="F53" s="59"/>
      <c r="G53" s="59"/>
      <c r="H53" s="59"/>
      <c r="I53" s="59"/>
      <c r="L53" s="2"/>
      <c r="M53" s="2"/>
      <c r="N53" s="2"/>
    </row>
    <row r="54" spans="1:14" x14ac:dyDescent="0.2">
      <c r="A54" s="59"/>
      <c r="B54" s="59"/>
      <c r="C54" s="59"/>
      <c r="D54" s="59"/>
      <c r="E54" s="59"/>
      <c r="F54" s="59"/>
      <c r="G54" s="59"/>
      <c r="H54" s="59"/>
      <c r="I54" s="59"/>
      <c r="L54" s="2"/>
      <c r="M54" s="2"/>
      <c r="N54" s="2"/>
    </row>
    <row r="55" spans="1:14" x14ac:dyDescent="0.2">
      <c r="A55" s="59"/>
      <c r="B55" s="59"/>
      <c r="C55" s="59"/>
      <c r="D55" s="59"/>
      <c r="E55" s="59"/>
      <c r="F55" s="59"/>
      <c r="G55" s="59"/>
      <c r="H55" s="59"/>
      <c r="I55" s="59"/>
      <c r="L55" s="2"/>
      <c r="M55" s="2"/>
      <c r="N55" s="2"/>
    </row>
    <row r="56" spans="1:14" x14ac:dyDescent="0.2">
      <c r="A56" s="59"/>
      <c r="B56" s="59"/>
      <c r="C56" s="59"/>
      <c r="D56" s="59"/>
      <c r="E56" s="59"/>
      <c r="F56" s="59"/>
      <c r="G56" s="59"/>
      <c r="H56" s="59"/>
      <c r="I56" s="59"/>
      <c r="L56" s="2"/>
      <c r="M56" s="2"/>
      <c r="N56" s="2"/>
    </row>
    <row r="57" spans="1:14" x14ac:dyDescent="0.2">
      <c r="A57" s="59"/>
      <c r="B57" s="59"/>
      <c r="C57" s="59"/>
      <c r="D57" s="59"/>
      <c r="E57" s="59"/>
      <c r="F57" s="59"/>
      <c r="G57" s="59"/>
      <c r="H57" s="59"/>
      <c r="I57" s="59"/>
      <c r="L57" s="2"/>
      <c r="M57" s="2"/>
      <c r="N57" s="2"/>
    </row>
    <row r="58" spans="1:14" x14ac:dyDescent="0.2">
      <c r="A58" s="59"/>
      <c r="B58" s="59"/>
      <c r="C58" s="59"/>
      <c r="D58" s="59"/>
      <c r="E58" s="59"/>
      <c r="F58" s="59"/>
      <c r="G58" s="59"/>
      <c r="H58" s="59"/>
      <c r="I58" s="59"/>
      <c r="L58" s="59"/>
      <c r="M58" s="60"/>
      <c r="N58" s="59"/>
    </row>
    <row r="59" spans="1:14" x14ac:dyDescent="0.2">
      <c r="A59" s="59"/>
      <c r="B59" s="59"/>
      <c r="C59" s="59"/>
      <c r="D59" s="59"/>
      <c r="E59" s="59"/>
      <c r="F59" s="59"/>
      <c r="G59" s="59"/>
      <c r="H59" s="59"/>
      <c r="I59" s="59"/>
      <c r="L59" s="2"/>
      <c r="M59" s="2"/>
      <c r="N59" s="2"/>
    </row>
    <row r="60" spans="1:14" x14ac:dyDescent="0.2">
      <c r="A60" s="59"/>
      <c r="B60" s="59"/>
      <c r="C60" s="59"/>
      <c r="D60" s="59"/>
      <c r="E60" s="59"/>
      <c r="F60" s="59"/>
      <c r="G60" s="59"/>
      <c r="H60" s="59"/>
      <c r="I60" s="59"/>
      <c r="L60" s="2"/>
      <c r="M60" s="2"/>
      <c r="N60" s="2"/>
    </row>
    <row r="61" spans="1:14" x14ac:dyDescent="0.2">
      <c r="A61" s="59"/>
      <c r="B61" s="59"/>
      <c r="C61" s="59"/>
      <c r="D61" s="59"/>
      <c r="E61" s="59"/>
      <c r="F61" s="59"/>
      <c r="G61" s="59"/>
      <c r="H61" s="59"/>
      <c r="I61" s="59"/>
      <c r="L61" s="2"/>
      <c r="M61" s="2"/>
      <c r="N61" s="2"/>
    </row>
    <row r="62" spans="1:14" x14ac:dyDescent="0.2">
      <c r="A62" s="59"/>
      <c r="B62" s="59"/>
      <c r="C62" s="59"/>
      <c r="D62" s="59"/>
      <c r="E62" s="59"/>
      <c r="F62" s="59"/>
      <c r="G62" s="59"/>
      <c r="H62" s="59"/>
      <c r="I62" s="59"/>
      <c r="L62" s="2"/>
      <c r="M62" s="2"/>
      <c r="N62" s="2"/>
    </row>
    <row r="63" spans="1:14" x14ac:dyDescent="0.2">
      <c r="A63" s="59"/>
      <c r="B63" s="59"/>
      <c r="C63" s="59"/>
      <c r="D63" s="59"/>
      <c r="E63" s="59"/>
      <c r="F63" s="59"/>
      <c r="G63" s="59"/>
      <c r="H63" s="59"/>
      <c r="I63" s="59"/>
      <c r="L63" s="2"/>
      <c r="M63" s="2"/>
      <c r="N63" s="2"/>
    </row>
    <row r="64" spans="1:14" x14ac:dyDescent="0.2">
      <c r="A64" s="59"/>
      <c r="B64" s="59"/>
      <c r="C64" s="59"/>
      <c r="D64" s="59"/>
      <c r="E64" s="59"/>
      <c r="F64" s="59"/>
      <c r="G64" s="59"/>
      <c r="H64" s="59"/>
      <c r="I64" s="59"/>
      <c r="L64" s="2"/>
      <c r="M64" s="2"/>
      <c r="N64" s="2"/>
    </row>
    <row r="65" spans="1:65" x14ac:dyDescent="0.2">
      <c r="A65" s="59"/>
      <c r="B65" s="59"/>
      <c r="C65" s="59"/>
      <c r="D65" s="59"/>
      <c r="E65" s="59"/>
      <c r="F65" s="59"/>
      <c r="G65" s="59"/>
      <c r="H65" s="59"/>
      <c r="I65" s="59"/>
      <c r="L65" s="2"/>
      <c r="M65" s="2"/>
      <c r="N65" s="2"/>
    </row>
    <row r="66" spans="1:65" x14ac:dyDescent="0.2">
      <c r="A66" s="59"/>
      <c r="B66" s="59"/>
      <c r="C66" s="59"/>
      <c r="D66" s="59"/>
      <c r="E66" s="59"/>
      <c r="F66" s="59"/>
      <c r="G66" s="59"/>
      <c r="H66" s="59"/>
      <c r="I66" s="59"/>
      <c r="L66" s="2"/>
      <c r="M66" s="2"/>
      <c r="N66" s="2"/>
    </row>
    <row r="67" spans="1:65" x14ac:dyDescent="0.2">
      <c r="A67" s="59"/>
      <c r="B67" s="59"/>
      <c r="C67" s="59"/>
      <c r="D67" s="59"/>
      <c r="E67" s="59"/>
      <c r="F67" s="59"/>
      <c r="G67" s="59"/>
      <c r="H67" s="59"/>
      <c r="I67" s="59"/>
      <c r="L67" s="2"/>
      <c r="M67" s="2"/>
      <c r="N67" s="2"/>
    </row>
    <row r="68" spans="1:65" x14ac:dyDescent="0.2">
      <c r="A68" s="59"/>
      <c r="B68" s="59"/>
      <c r="C68" s="59"/>
      <c r="D68" s="59"/>
      <c r="E68" s="59"/>
      <c r="F68" s="59"/>
      <c r="G68" s="59"/>
      <c r="H68" s="59"/>
      <c r="I68" s="59"/>
      <c r="L68" s="59"/>
      <c r="M68" s="60"/>
      <c r="N68" s="59"/>
    </row>
    <row r="69" spans="1:65"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row>
    <row r="70" spans="1:65"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row>
    <row r="71" spans="1:65"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row>
    <row r="72" spans="1:65"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row>
    <row r="73" spans="1:65"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row>
    <row r="74" spans="1:65"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row>
    <row r="75" spans="1:65"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row>
    <row r="76" spans="1:65"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row>
    <row r="77" spans="1:65"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row>
    <row r="78" spans="1:65"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row>
    <row r="80" spans="1:65"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row>
    <row r="81" spans="1:65"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row>
    <row r="82" spans="1:65"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row>
    <row r="83" spans="1:65"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row>
    <row r="84" spans="1:65"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row>
    <row r="85" spans="1:65"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row>
    <row r="87" spans="1:65"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row>
    <row r="88" spans="1:65"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row>
    <row r="89" spans="1:65"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row>
    <row r="90" spans="1:65"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row>
    <row r="91" spans="1:65"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row>
    <row r="92" spans="1:65"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row>
    <row r="94" spans="1:65"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row>
    <row r="95" spans="1:65"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row>
    <row r="96" spans="1:65"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row>
    <row r="97" spans="1:65"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row>
    <row r="99" spans="1:65"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row>
    <row r="100" spans="1:65"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row>
    <row r="101" spans="1:65"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row>
    <row r="102" spans="1:65"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row>
    <row r="103" spans="1:65"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row>
    <row r="104" spans="1:65"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row>
    <row r="105" spans="1:65"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row>
    <row r="107" spans="1:65"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row>
    <row r="108" spans="1:65"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row>
    <row r="109" spans="1:65"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row>
    <row r="110" spans="1:65"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row>
    <row r="111" spans="1:65"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row>
    <row r="112" spans="1:65"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row>
    <row r="113" spans="1:65"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row>
    <row r="114" spans="1:65"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row>
    <row r="115" spans="1:65"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row>
    <row r="116" spans="1:65"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row>
    <row r="118" spans="1:65"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row>
    <row r="119" spans="1:65"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row>
    <row r="120" spans="1:65"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row>
    <row r="121" spans="1:65"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row>
    <row r="122" spans="1:65"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row>
    <row r="123" spans="1:65"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row>
    <row r="124" spans="1:65"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row>
    <row r="125" spans="1:65"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row>
    <row r="127" spans="1:65"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row>
    <row r="128" spans="1:65"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row>
    <row r="129" spans="1:65"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row>
    <row r="130" spans="1:65"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row>
    <row r="131" spans="1:65"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row>
    <row r="132" spans="1:65"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row>
    <row r="134" spans="1:65"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row>
    <row r="135" spans="1:65"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row>
    <row r="136" spans="1:65"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row>
    <row r="137" spans="1:65"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row>
    <row r="138" spans="1:65"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row>
    <row r="139" spans="1:65"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row>
    <row r="140" spans="1:65"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row>
    <row r="141" spans="1:65"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row>
    <row r="142" spans="1:65"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row>
    <row r="143" spans="1:65"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row>
    <row r="144" spans="1:65"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row>
    <row r="145" spans="1:65"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row>
    <row r="146" spans="1:65"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row>
    <row r="148" spans="1:65"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row>
    <row r="149" spans="1:65"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row>
    <row r="150" spans="1:65"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row>
    <row r="151" spans="1:65"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row>
    <row r="152" spans="1:65"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row>
    <row r="153" spans="1:65"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row>
    <row r="154" spans="1:65"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row>
    <row r="155" spans="1:65"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row>
    <row r="157" spans="1:65"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row>
    <row r="158" spans="1:65"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row>
    <row r="159" spans="1:65"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row>
    <row r="160" spans="1:65"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row>
    <row r="161" spans="1:65"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row>
    <row r="162" spans="1:65"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row>
    <row r="163" spans="1:65"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row>
    <row r="164" spans="1:65"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row>
    <row r="165" spans="1:65"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row>
    <row r="166" spans="1:65"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row>
    <row r="167" spans="1:65"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row>
    <row r="168" spans="1:65"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row>
    <row r="169" spans="1:65"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row>
    <row r="170" spans="1:65"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row>
  </sheetData>
  <mergeCells count="4">
    <mergeCell ref="B10:I11"/>
    <mergeCell ref="B15:I16"/>
    <mergeCell ref="B25:I27"/>
    <mergeCell ref="B30:I39"/>
  </mergeCells>
  <pageMargins left="0.7" right="0.7" top="0.75" bottom="0.75" header="0.3" footer="0.3"/>
  <pageSetup orientation="portrait" horizontalDpi="0" verticalDpi="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44AA8-07E7-2043-B2ED-F625E125DEFE}">
  <dimension ref="A1:BM87"/>
  <sheetViews>
    <sheetView showGridLines="0" zoomScale="120" zoomScaleNormal="120" workbookViewId="0"/>
  </sheetViews>
  <sheetFormatPr baseColWidth="10" defaultColWidth="10.83203125" defaultRowHeight="16" x14ac:dyDescent="0.2"/>
  <cols>
    <col min="1" max="1" width="10.83203125" style="1"/>
    <col min="2" max="3" width="10.83203125" style="1" customWidth="1"/>
    <col min="4" max="5" width="10.83203125" style="1"/>
    <col min="6" max="7" width="10.83203125" style="1" customWidth="1"/>
    <col min="8" max="9" width="10.83203125" style="1"/>
    <col min="10" max="10" width="10.83203125" style="1" customWidth="1"/>
    <col min="11" max="16384" width="10.83203125" style="1"/>
  </cols>
  <sheetData>
    <row r="1" spans="1:49" ht="19" x14ac:dyDescent="0.25">
      <c r="A1" s="27" t="s">
        <v>127</v>
      </c>
      <c r="B1" s="20"/>
      <c r="C1" s="20"/>
      <c r="D1" s="20"/>
      <c r="E1" s="20"/>
      <c r="F1" s="20"/>
      <c r="G1" s="20"/>
      <c r="H1" s="20"/>
      <c r="I1" s="20"/>
      <c r="J1" s="16"/>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row>
    <row r="2" spans="1:49" x14ac:dyDescent="0.2">
      <c r="A2" s="26"/>
      <c r="B2" s="20"/>
      <c r="C2" s="20"/>
      <c r="D2" s="20"/>
      <c r="E2" s="20"/>
      <c r="F2" s="20"/>
      <c r="G2" s="20"/>
      <c r="H2" s="20"/>
      <c r="I2" s="20"/>
      <c r="J2" s="16"/>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row>
    <row r="3" spans="1:49" x14ac:dyDescent="0.2">
      <c r="A3" s="17"/>
      <c r="B3" s="25" t="s">
        <v>13</v>
      </c>
      <c r="C3" s="20"/>
      <c r="D3" s="20"/>
      <c r="E3" s="20"/>
      <c r="F3" s="20"/>
      <c r="G3" s="20"/>
      <c r="H3" s="20"/>
      <c r="I3" s="20"/>
      <c r="J3" s="16"/>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row>
    <row r="4" spans="1:49" ht="16" customHeight="1" x14ac:dyDescent="0.2">
      <c r="A4" s="17"/>
      <c r="B4" s="81" t="s">
        <v>115</v>
      </c>
      <c r="C4" s="24"/>
      <c r="D4" s="24"/>
      <c r="E4" s="24"/>
      <c r="F4" s="24"/>
      <c r="G4" s="24"/>
      <c r="H4" s="24"/>
      <c r="I4" s="24"/>
      <c r="J4" s="16"/>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row>
    <row r="5" spans="1:49" x14ac:dyDescent="0.2">
      <c r="A5" s="17"/>
      <c r="B5" s="20"/>
      <c r="C5" s="20"/>
      <c r="D5" s="20"/>
      <c r="E5" s="20"/>
      <c r="F5" s="20"/>
      <c r="G5" s="20"/>
      <c r="H5" s="20"/>
      <c r="I5" s="20"/>
      <c r="J5" s="16"/>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row>
    <row r="6" spans="1:49" x14ac:dyDescent="0.2">
      <c r="A6" s="17"/>
      <c r="B6" s="81" t="s">
        <v>106</v>
      </c>
      <c r="C6" s="23"/>
      <c r="D6" s="99">
        <v>860</v>
      </c>
      <c r="E6" s="94"/>
      <c r="F6" s="23"/>
      <c r="G6" s="20"/>
      <c r="H6" s="20"/>
      <c r="I6" s="20"/>
      <c r="J6" s="16"/>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row>
    <row r="7" spans="1:49" ht="16" customHeight="1" x14ac:dyDescent="0.2">
      <c r="A7" s="17"/>
      <c r="B7" s="81" t="s">
        <v>113</v>
      </c>
      <c r="C7" s="21"/>
      <c r="D7" s="99">
        <v>1000</v>
      </c>
      <c r="E7" s="98" t="s">
        <v>114</v>
      </c>
      <c r="F7" s="20"/>
      <c r="G7" s="20"/>
      <c r="H7" s="20"/>
      <c r="I7" s="20"/>
      <c r="J7" s="16"/>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row>
    <row r="8" spans="1:49" x14ac:dyDescent="0.2">
      <c r="A8" s="17"/>
      <c r="B8" s="81" t="s">
        <v>111</v>
      </c>
      <c r="C8" s="21"/>
      <c r="D8" s="28">
        <v>0.25</v>
      </c>
      <c r="E8" s="21"/>
      <c r="F8" s="20"/>
      <c r="G8" s="20"/>
      <c r="H8" s="20"/>
      <c r="I8" s="20"/>
      <c r="J8" s="16"/>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row>
    <row r="9" spans="1:49" x14ac:dyDescent="0.2">
      <c r="A9" s="17"/>
      <c r="B9" s="20"/>
      <c r="C9" s="21"/>
      <c r="D9" s="21"/>
      <c r="E9" s="21"/>
      <c r="F9" s="20"/>
      <c r="G9" s="20"/>
      <c r="H9" s="20"/>
      <c r="I9" s="20"/>
      <c r="J9" s="16"/>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1:49" x14ac:dyDescent="0.2">
      <c r="A10" s="17"/>
      <c r="B10" s="81" t="s">
        <v>107</v>
      </c>
      <c r="C10" s="21"/>
      <c r="D10" s="21"/>
      <c r="E10" s="21"/>
      <c r="F10" s="20"/>
      <c r="G10" s="20"/>
      <c r="H10" s="20"/>
      <c r="I10" s="20"/>
      <c r="J10" s="16"/>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row>
    <row r="11" spans="1:49" x14ac:dyDescent="0.2">
      <c r="A11" s="17"/>
      <c r="B11" s="81" t="s">
        <v>108</v>
      </c>
      <c r="C11" s="21"/>
      <c r="D11" s="28">
        <v>0.04</v>
      </c>
      <c r="E11" s="21"/>
      <c r="F11" s="20"/>
      <c r="G11" s="20"/>
      <c r="H11" s="20"/>
      <c r="I11" s="20"/>
      <c r="J11" s="16"/>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row>
    <row r="12" spans="1:49" x14ac:dyDescent="0.2">
      <c r="A12" s="17"/>
      <c r="B12" s="81" t="s">
        <v>109</v>
      </c>
      <c r="C12" s="21"/>
      <c r="D12" s="28">
        <v>0.02</v>
      </c>
      <c r="E12" s="98" t="s">
        <v>110</v>
      </c>
      <c r="F12" s="20"/>
      <c r="G12" s="20"/>
      <c r="H12" s="20"/>
      <c r="I12" s="20"/>
      <c r="J12" s="16"/>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row>
    <row r="13" spans="1:49" x14ac:dyDescent="0.2">
      <c r="A13" s="17"/>
      <c r="B13" s="20"/>
      <c r="C13" s="21"/>
      <c r="D13" s="21"/>
      <c r="E13" s="21"/>
      <c r="F13" s="20"/>
      <c r="G13" s="20"/>
      <c r="H13" s="20"/>
      <c r="I13" s="20"/>
      <c r="J13" s="16"/>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row>
    <row r="14" spans="1:49" x14ac:dyDescent="0.2">
      <c r="A14" s="17"/>
      <c r="B14" s="81" t="s">
        <v>112</v>
      </c>
      <c r="C14" s="21"/>
      <c r="D14" s="21"/>
      <c r="E14" s="21"/>
      <c r="F14" s="20"/>
      <c r="G14" s="20"/>
      <c r="H14" s="20"/>
      <c r="I14" s="20"/>
      <c r="J14" s="16"/>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row>
    <row r="15" spans="1:49" x14ac:dyDescent="0.2">
      <c r="A15" s="17"/>
      <c r="B15" s="20"/>
      <c r="C15" s="21"/>
      <c r="D15" s="22"/>
      <c r="E15" s="21"/>
      <c r="F15" s="20"/>
      <c r="G15" s="20"/>
      <c r="H15" s="20"/>
      <c r="I15" s="20"/>
      <c r="J15" s="16"/>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row>
    <row r="16" spans="1:49" ht="16" customHeight="1" x14ac:dyDescent="0.2">
      <c r="A16" s="17" t="s">
        <v>12</v>
      </c>
      <c r="B16" s="362" t="s">
        <v>469</v>
      </c>
      <c r="C16" s="362"/>
      <c r="D16" s="362"/>
      <c r="E16" s="362"/>
      <c r="F16" s="362"/>
      <c r="G16" s="362"/>
      <c r="H16" s="362"/>
      <c r="I16" s="362"/>
      <c r="J16" s="16"/>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row>
    <row r="17" spans="1:49" ht="16" customHeight="1" x14ac:dyDescent="0.2">
      <c r="A17" s="17"/>
      <c r="B17" s="19"/>
      <c r="C17" s="18"/>
      <c r="D17" s="18"/>
      <c r="E17" s="18"/>
      <c r="F17" s="18"/>
      <c r="G17" s="18"/>
      <c r="H17" s="18"/>
      <c r="I17" s="18"/>
      <c r="J17" s="16"/>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row>
    <row r="18" spans="1:49" ht="16" customHeight="1" x14ac:dyDescent="0.2">
      <c r="A18" s="17" t="s">
        <v>11</v>
      </c>
      <c r="B18" s="362" t="s">
        <v>117</v>
      </c>
      <c r="C18" s="362"/>
      <c r="D18" s="362"/>
      <c r="E18" s="362"/>
      <c r="F18" s="362"/>
      <c r="G18" s="362"/>
      <c r="H18" s="362"/>
      <c r="I18" s="362"/>
      <c r="J18" s="16"/>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row>
    <row r="19" spans="1:49" ht="17" thickBot="1" x14ac:dyDescent="0.25">
      <c r="A19" s="15"/>
      <c r="B19" s="13"/>
      <c r="C19" s="14"/>
      <c r="D19" s="14"/>
      <c r="E19" s="14"/>
      <c r="F19" s="13"/>
      <c r="G19" s="13"/>
      <c r="H19" s="13"/>
      <c r="I19" s="13"/>
      <c r="J19" s="12"/>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row>
    <row r="20" spans="1:49" x14ac:dyDescent="0.2">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row>
    <row r="21" spans="1:49" ht="19" x14ac:dyDescent="0.25">
      <c r="A21" s="4" t="s">
        <v>10</v>
      </c>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row>
    <row r="22" spans="1:49" ht="16" customHeight="1" x14ac:dyDescent="0.2">
      <c r="A22" s="10" t="s">
        <v>116</v>
      </c>
      <c r="B22" s="11"/>
      <c r="C22" s="11"/>
      <c r="D22" s="11"/>
      <c r="E22" s="11"/>
      <c r="F22" s="11"/>
      <c r="G22" s="11"/>
      <c r="H22" s="11"/>
      <c r="I22" s="11"/>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row>
    <row r="23" spans="1:49" ht="16" customHeight="1" x14ac:dyDescent="0.2">
      <c r="A23" s="7" t="s">
        <v>9</v>
      </c>
      <c r="B23" s="363" t="s">
        <v>119</v>
      </c>
      <c r="C23" s="363"/>
      <c r="D23" s="363"/>
      <c r="E23" s="363"/>
      <c r="F23" s="363"/>
      <c r="G23" s="363"/>
      <c r="H23" s="363"/>
      <c r="I23" s="36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row>
    <row r="24" spans="1:49" ht="16" customHeight="1" x14ac:dyDescent="0.2">
      <c r="A24" s="7"/>
      <c r="B24" s="363"/>
      <c r="C24" s="363"/>
      <c r="D24" s="363"/>
      <c r="E24" s="363"/>
      <c r="F24" s="363"/>
      <c r="G24" s="363"/>
      <c r="H24" s="363"/>
      <c r="I24" s="36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row>
    <row r="25" spans="1:49" ht="16" customHeight="1" x14ac:dyDescent="0.2">
      <c r="A25" s="7"/>
      <c r="B25" s="363"/>
      <c r="C25" s="363"/>
      <c r="D25" s="363"/>
      <c r="E25" s="363"/>
      <c r="F25" s="363"/>
      <c r="G25" s="363"/>
      <c r="H25" s="363"/>
      <c r="I25" s="36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row>
    <row r="26" spans="1:49" ht="16" customHeight="1" x14ac:dyDescent="0.2">
      <c r="A26" s="7"/>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row>
    <row r="27" spans="1:49" ht="16" customHeight="1" x14ac:dyDescent="0.2">
      <c r="A27" s="7"/>
      <c r="B27" s="3"/>
      <c r="C27" s="3"/>
      <c r="D27" s="3"/>
      <c r="E27" s="3"/>
      <c r="F27" s="9"/>
      <c r="G27" s="9"/>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row>
    <row r="28" spans="1:49" ht="16" customHeight="1" x14ac:dyDescent="0.2">
      <c r="A28" s="7"/>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row>
    <row r="29" spans="1:49" ht="16" customHeight="1" x14ac:dyDescent="0.2">
      <c r="A29" s="7"/>
      <c r="B29" s="3"/>
      <c r="C29" s="3"/>
      <c r="D29" s="3"/>
      <c r="E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row>
    <row r="30" spans="1:49" ht="16" customHeight="1" x14ac:dyDescent="0.2">
      <c r="A30" s="7"/>
      <c r="B30" s="82" t="s">
        <v>120</v>
      </c>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row>
    <row r="31" spans="1:49" ht="16" customHeight="1" thickBot="1" x14ac:dyDescent="0.25">
      <c r="A31" s="7"/>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row>
    <row r="32" spans="1:49" ht="16" customHeight="1" thickBot="1" x14ac:dyDescent="0.25">
      <c r="A32" s="7"/>
      <c r="B32" s="3"/>
      <c r="C32" s="3"/>
      <c r="D32" s="3"/>
      <c r="E32" s="3"/>
      <c r="F32" s="96" t="s">
        <v>121</v>
      </c>
      <c r="G32" s="100">
        <f>D6/(1+D12)+D8*D11*D7/((1+D11)*(1-D8))</f>
        <v>855.95776772247359</v>
      </c>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row>
    <row r="33" spans="1:49" ht="16" customHeight="1" x14ac:dyDescent="0.2">
      <c r="A33" s="7"/>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row>
    <row r="34" spans="1:49" ht="16" customHeight="1" x14ac:dyDescent="0.2">
      <c r="A34" s="7"/>
      <c r="B34" s="3"/>
      <c r="C34" s="3"/>
      <c r="D34" s="3"/>
      <c r="E34" s="3"/>
      <c r="F34" s="3"/>
      <c r="G34" s="132"/>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row>
    <row r="35" spans="1:49" ht="16" customHeight="1" x14ac:dyDescent="0.2">
      <c r="A35" s="7"/>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row>
    <row r="36" spans="1:49" ht="16" customHeight="1" x14ac:dyDescent="0.2">
      <c r="A36" s="7"/>
      <c r="C36" s="3"/>
      <c r="D36" s="3"/>
      <c r="E36"/>
      <c r="F36" s="3"/>
      <c r="G36" s="3"/>
      <c r="H36" s="3"/>
      <c r="I36" s="3"/>
      <c r="J36" s="3"/>
      <c r="K36" s="3"/>
      <c r="L36" s="2"/>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row>
    <row r="37" spans="1:49" ht="16" customHeight="1" x14ac:dyDescent="0.2">
      <c r="A37" s="10" t="s">
        <v>118</v>
      </c>
      <c r="C37" s="3"/>
      <c r="D37" s="3"/>
      <c r="E37"/>
      <c r="F37" s="3"/>
      <c r="G37" s="3"/>
      <c r="H37" s="3"/>
      <c r="I37" s="3"/>
      <c r="J37" s="3"/>
      <c r="K37" s="3"/>
      <c r="L37" s="2"/>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row>
    <row r="38" spans="1:49" ht="16" customHeight="1" x14ac:dyDescent="0.2">
      <c r="A38" s="7" t="s">
        <v>8</v>
      </c>
      <c r="B38" s="363" t="s">
        <v>128</v>
      </c>
      <c r="C38" s="363"/>
      <c r="D38" s="363"/>
      <c r="E38" s="363"/>
      <c r="F38" s="363"/>
      <c r="G38" s="363"/>
      <c r="H38" s="363"/>
      <c r="I38" s="363"/>
      <c r="J38" s="3"/>
      <c r="K38" s="3"/>
      <c r="L38" s="2"/>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row>
    <row r="39" spans="1:49" ht="16" customHeight="1" x14ac:dyDescent="0.2">
      <c r="A39" s="7"/>
      <c r="B39" s="3"/>
      <c r="C39" s="3"/>
      <c r="D39" s="3"/>
      <c r="E39" s="3"/>
      <c r="F39" s="3"/>
      <c r="G39" s="3"/>
      <c r="H39" s="3"/>
      <c r="I39" s="3"/>
      <c r="J39" s="3"/>
      <c r="K39" s="3"/>
      <c r="L39" s="2"/>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row>
    <row r="40" spans="1:49" ht="16" customHeight="1" x14ac:dyDescent="0.2">
      <c r="A40" s="7"/>
      <c r="B40" s="3"/>
      <c r="C40" s="3"/>
      <c r="D40" s="3"/>
      <c r="E40" s="3"/>
      <c r="F40" s="9"/>
      <c r="G40" s="9"/>
      <c r="H40" s="3"/>
      <c r="I40" s="3"/>
      <c r="J40" s="3"/>
      <c r="K40" s="3"/>
      <c r="L40" s="2"/>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row>
    <row r="41" spans="1:49" ht="16" customHeight="1" x14ac:dyDescent="0.2">
      <c r="A41" s="7"/>
      <c r="B41" s="3"/>
      <c r="C41" s="3"/>
      <c r="D41" s="3"/>
      <c r="E41" s="3"/>
      <c r="F41" s="3"/>
      <c r="G41" s="3"/>
      <c r="H41" s="3"/>
      <c r="I41" s="3"/>
      <c r="J41" s="3"/>
      <c r="K41" s="3"/>
      <c r="L41" s="2"/>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row>
    <row r="42" spans="1:49" ht="16" customHeight="1" thickBot="1" x14ac:dyDescent="0.25">
      <c r="A42" s="7"/>
      <c r="B42" s="3"/>
      <c r="C42" s="3"/>
      <c r="D42" s="3"/>
      <c r="E42" s="3"/>
      <c r="F42" s="3"/>
      <c r="G42" s="3"/>
      <c r="H42" s="3"/>
      <c r="I42" s="3"/>
      <c r="J42" s="3"/>
      <c r="K42" s="3"/>
      <c r="L42" s="2"/>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row>
    <row r="43" spans="1:49" ht="16" customHeight="1" thickBot="1" x14ac:dyDescent="0.25">
      <c r="A43" s="7"/>
      <c r="B43" s="3"/>
      <c r="C43" s="3"/>
      <c r="D43" s="3"/>
      <c r="E43" s="3"/>
      <c r="F43" s="96" t="s">
        <v>129</v>
      </c>
      <c r="G43" s="100">
        <f>G32*(1+D11)+D7*(1+D11)-D6-D8*(G32-D6)-D8*D11*(G32+D7)</f>
        <v>1052.6470588235295</v>
      </c>
      <c r="H43" s="3"/>
      <c r="I43" s="3"/>
      <c r="J43" s="3"/>
      <c r="K43" s="3"/>
      <c r="L43" s="2"/>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row>
    <row r="44" spans="1:49" ht="16" customHeight="1" x14ac:dyDescent="0.2">
      <c r="A44" s="7"/>
      <c r="B44" s="3"/>
      <c r="C44" s="3"/>
      <c r="D44" s="3"/>
      <c r="E44" s="3"/>
      <c r="F44" s="3"/>
      <c r="G44" s="3"/>
      <c r="H44" s="3"/>
      <c r="I44" s="3"/>
      <c r="J44" s="3"/>
      <c r="K44" s="3"/>
      <c r="L44" s="2"/>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row>
    <row r="45" spans="1:49" ht="16" customHeight="1" x14ac:dyDescent="0.2">
      <c r="A45" s="7"/>
      <c r="B45" s="3"/>
      <c r="C45" s="3"/>
      <c r="D45" s="3"/>
      <c r="E45" s="3"/>
      <c r="F45" s="3"/>
      <c r="G45" s="3"/>
      <c r="H45" s="3"/>
      <c r="I45" s="3"/>
      <c r="J45" s="3"/>
      <c r="K45" s="3"/>
      <c r="L45" s="2"/>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row>
    <row r="46" spans="1:49" ht="16" customHeight="1" x14ac:dyDescent="0.2">
      <c r="A46" s="7" t="s">
        <v>7</v>
      </c>
      <c r="B46" s="363" t="s">
        <v>130</v>
      </c>
      <c r="C46" s="363"/>
      <c r="D46" s="363"/>
      <c r="E46" s="363"/>
      <c r="F46" s="363"/>
      <c r="G46" s="363"/>
      <c r="H46" s="363"/>
      <c r="I46" s="363"/>
      <c r="J46" s="3"/>
      <c r="K46" s="3"/>
      <c r="L46" s="2"/>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row>
    <row r="47" spans="1:49" ht="16" customHeight="1" x14ac:dyDescent="0.2">
      <c r="A47" s="7"/>
      <c r="B47" s="363"/>
      <c r="C47" s="363"/>
      <c r="D47" s="363"/>
      <c r="E47" s="363"/>
      <c r="F47" s="363"/>
      <c r="G47" s="363"/>
      <c r="H47" s="363"/>
      <c r="I47" s="363"/>
      <c r="J47" s="3"/>
      <c r="K47" s="3"/>
      <c r="L47" s="2"/>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row>
    <row r="48" spans="1:49" ht="16" customHeight="1" x14ac:dyDescent="0.2">
      <c r="A48" s="7"/>
      <c r="B48" s="3"/>
      <c r="C48" s="3"/>
      <c r="D48" s="3"/>
      <c r="E48" s="3"/>
      <c r="F48" s="3"/>
      <c r="G48" s="3"/>
      <c r="H48" s="3"/>
      <c r="I48" s="3"/>
      <c r="J48" s="3"/>
      <c r="K48" s="3"/>
      <c r="L48" s="2"/>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row>
    <row r="49" spans="1:65" ht="16" customHeight="1" thickBot="1" x14ac:dyDescent="0.25">
      <c r="A49" s="7"/>
      <c r="B49" s="3"/>
      <c r="C49" s="3"/>
      <c r="D49" s="3"/>
      <c r="E49" s="3"/>
      <c r="H49" s="3"/>
      <c r="I49" s="3"/>
      <c r="J49" s="3"/>
      <c r="K49" s="3"/>
      <c r="L49" s="2"/>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row>
    <row r="50" spans="1:65" ht="16" customHeight="1" thickBot="1" x14ac:dyDescent="0.25">
      <c r="A50" s="7"/>
      <c r="B50" s="3"/>
      <c r="C50" s="3"/>
      <c r="D50" s="3"/>
      <c r="E50" s="3"/>
      <c r="F50" s="96" t="s">
        <v>131</v>
      </c>
      <c r="G50" s="109">
        <f>(G43-D7)/D7</f>
        <v>5.2647058823529505E-2</v>
      </c>
      <c r="H50" s="3"/>
      <c r="I50" s="3"/>
      <c r="J50" s="3"/>
      <c r="K50" s="3"/>
      <c r="L50" s="2"/>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row>
    <row r="51" spans="1:65" ht="16" customHeight="1" x14ac:dyDescent="0.2">
      <c r="A51" s="7"/>
      <c r="B51" s="3"/>
      <c r="C51" s="3"/>
      <c r="D51" s="3"/>
      <c r="E51" s="3"/>
      <c r="F51" s="3"/>
      <c r="G51" s="110"/>
      <c r="H51" s="3"/>
      <c r="I51" s="3"/>
      <c r="J51" s="3"/>
      <c r="K51" s="3"/>
      <c r="L51" s="2"/>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row>
    <row r="52" spans="1:65" ht="16" customHeight="1" thickBot="1" x14ac:dyDescent="0.25">
      <c r="A52" s="7"/>
      <c r="B52" s="3"/>
      <c r="C52" s="3"/>
      <c r="D52" s="3"/>
      <c r="E52" s="3"/>
      <c r="G52" s="111"/>
      <c r="H52" s="3"/>
      <c r="I52" s="3"/>
      <c r="J52" s="3"/>
      <c r="K52" s="3"/>
      <c r="L52" s="2"/>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row>
    <row r="53" spans="1:65" ht="16" customHeight="1" thickBot="1" x14ac:dyDescent="0.25">
      <c r="A53" s="7"/>
      <c r="B53" s="3"/>
      <c r="C53" s="3"/>
      <c r="D53" s="3"/>
      <c r="E53" s="3"/>
      <c r="F53" s="96" t="s">
        <v>131</v>
      </c>
      <c r="G53" s="109">
        <f>D11+(D6/D7)*(D11-D12)/(1+D12)*(1-D8)</f>
        <v>5.2647058823529408E-2</v>
      </c>
      <c r="H53" s="3"/>
      <c r="I53" s="3"/>
      <c r="J53" s="3"/>
      <c r="K53" s="3"/>
      <c r="L53" s="2"/>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row>
    <row r="54" spans="1:65" ht="16" customHeight="1" x14ac:dyDescent="0.2">
      <c r="A54" s="7"/>
      <c r="B54" s="3"/>
      <c r="C54" s="3"/>
      <c r="D54" s="3"/>
      <c r="E54" s="3"/>
      <c r="F54" s="3"/>
      <c r="G54" s="3"/>
      <c r="H54" s="3"/>
      <c r="I54" s="3"/>
      <c r="J54" s="3"/>
      <c r="K54" s="3"/>
      <c r="L54" s="2"/>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row>
    <row r="55" spans="1:65" ht="16" customHeight="1" x14ac:dyDescent="0.2">
      <c r="A55" s="7"/>
      <c r="B55" s="3"/>
      <c r="C55" s="3"/>
      <c r="D55" s="3"/>
      <c r="E55" s="3"/>
      <c r="F55" s="3"/>
      <c r="G55" s="3"/>
      <c r="H55" s="3"/>
      <c r="I55" s="3"/>
      <c r="J55" s="3"/>
      <c r="K55" s="3"/>
      <c r="L55" s="2"/>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row>
    <row r="56" spans="1:65" ht="19" x14ac:dyDescent="0.25">
      <c r="A56" s="4" t="s">
        <v>4</v>
      </c>
      <c r="B56" s="3"/>
      <c r="C56" s="3"/>
      <c r="D56" s="3"/>
      <c r="E56" s="3"/>
      <c r="F56" s="3"/>
      <c r="G56" s="3"/>
      <c r="H56" s="3"/>
      <c r="I56" s="3"/>
      <c r="J56" s="3"/>
      <c r="K56" s="3"/>
      <c r="L56" s="2"/>
      <c r="M56" s="2"/>
      <c r="N56" s="2"/>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row>
    <row r="57" spans="1:65" ht="16" customHeight="1" x14ac:dyDescent="0.25">
      <c r="A57" s="4"/>
      <c r="B57" s="359" t="s">
        <v>431</v>
      </c>
      <c r="C57" s="360"/>
      <c r="D57" s="360"/>
      <c r="E57" s="360"/>
      <c r="F57" s="360"/>
      <c r="G57" s="360"/>
      <c r="H57" s="360"/>
      <c r="I57" s="360"/>
      <c r="J57" s="3"/>
      <c r="K57" s="3"/>
      <c r="L57" s="2"/>
      <c r="M57" s="2"/>
      <c r="N57" s="2"/>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row>
    <row r="58" spans="1:65" ht="16" customHeight="1" x14ac:dyDescent="0.25">
      <c r="A58" s="4"/>
      <c r="B58" s="360"/>
      <c r="C58" s="360"/>
      <c r="D58" s="360"/>
      <c r="E58" s="360"/>
      <c r="F58" s="360"/>
      <c r="G58" s="360"/>
      <c r="H58" s="360"/>
      <c r="I58" s="360"/>
      <c r="J58" s="3"/>
      <c r="K58" s="3"/>
      <c r="L58" s="2"/>
      <c r="M58" s="2"/>
      <c r="N58" s="2"/>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row>
    <row r="59" spans="1:65" ht="16" customHeight="1" x14ac:dyDescent="0.25">
      <c r="A59" s="4"/>
      <c r="B59" s="360"/>
      <c r="C59" s="360"/>
      <c r="D59" s="360"/>
      <c r="E59" s="360"/>
      <c r="F59" s="360"/>
      <c r="G59" s="360"/>
      <c r="H59" s="360"/>
      <c r="I59" s="360"/>
      <c r="J59" s="3"/>
      <c r="K59" s="3"/>
      <c r="L59" s="2"/>
      <c r="M59" s="2"/>
      <c r="N59" s="2"/>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row>
    <row r="60" spans="1:65" ht="16" customHeight="1" x14ac:dyDescent="0.25">
      <c r="A60" s="4"/>
      <c r="B60" s="360"/>
      <c r="C60" s="360"/>
      <c r="D60" s="360"/>
      <c r="E60" s="360"/>
      <c r="F60" s="360"/>
      <c r="G60" s="360"/>
      <c r="H60" s="360"/>
      <c r="I60" s="360"/>
      <c r="J60" s="3"/>
      <c r="K60" s="3"/>
      <c r="L60" s="2"/>
      <c r="M60" s="2"/>
      <c r="N60" s="2"/>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row>
    <row r="62" spans="1:65" ht="19" x14ac:dyDescent="0.25">
      <c r="A62" s="3"/>
      <c r="B62" s="6" t="s">
        <v>140</v>
      </c>
      <c r="C62" s="3"/>
      <c r="D62" s="3"/>
      <c r="E62" s="3"/>
      <c r="F62" s="3"/>
      <c r="G62" s="3"/>
      <c r="H62" s="3"/>
      <c r="I62" s="3"/>
      <c r="J62" s="3"/>
      <c r="K62" s="3"/>
      <c r="L62" s="2"/>
      <c r="M62" s="2"/>
      <c r="N62" s="2"/>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row>
    <row r="63" spans="1:65" ht="16" customHeight="1" x14ac:dyDescent="0.2">
      <c r="A63" s="2"/>
      <c r="B63" s="359" t="s">
        <v>429</v>
      </c>
      <c r="C63" s="360"/>
      <c r="D63" s="360"/>
      <c r="E63" s="360"/>
      <c r="F63" s="360"/>
      <c r="G63" s="360"/>
      <c r="H63" s="360"/>
      <c r="I63" s="360"/>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row>
    <row r="64" spans="1:65" ht="16" customHeight="1" x14ac:dyDescent="0.2">
      <c r="A64" s="2"/>
      <c r="B64" s="361"/>
      <c r="C64" s="360"/>
      <c r="D64" s="360"/>
      <c r="E64" s="360"/>
      <c r="F64" s="360"/>
      <c r="G64" s="360"/>
      <c r="H64" s="360"/>
      <c r="I64" s="360"/>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row>
    <row r="65" spans="1:65" x14ac:dyDescent="0.2">
      <c r="A65" s="2"/>
      <c r="B65" s="360"/>
      <c r="C65" s="360"/>
      <c r="D65" s="360"/>
      <c r="E65" s="360"/>
      <c r="F65" s="360"/>
      <c r="G65" s="360"/>
      <c r="H65" s="360"/>
      <c r="I65" s="360"/>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row>
    <row r="66" spans="1:65" x14ac:dyDescent="0.2">
      <c r="A66" s="2"/>
      <c r="B66" s="360"/>
      <c r="C66" s="360"/>
      <c r="D66" s="360"/>
      <c r="E66" s="360"/>
      <c r="F66" s="360"/>
      <c r="G66" s="360"/>
      <c r="H66" s="360"/>
      <c r="I66" s="360"/>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ht="17" thickBot="1" x14ac:dyDescent="0.25">
      <c r="A67" s="2"/>
      <c r="B67" s="5"/>
      <c r="C67" s="5"/>
      <c r="D67" s="5"/>
      <c r="E67" s="5"/>
      <c r="F67" s="5"/>
      <c r="G67" s="5"/>
      <c r="H67" s="5"/>
      <c r="I67" s="5"/>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row>
    <row r="68" spans="1:65" ht="16" customHeight="1" thickBot="1" x14ac:dyDescent="0.3">
      <c r="A68" s="4"/>
      <c r="B68" s="96" t="s">
        <v>121</v>
      </c>
      <c r="C68" s="131">
        <f>G32</f>
        <v>855.95776772247359</v>
      </c>
      <c r="D68" s="82"/>
      <c r="E68" s="82"/>
      <c r="J68" s="102"/>
      <c r="K68" s="3"/>
      <c r="L68" s="2"/>
      <c r="M68" s="2"/>
      <c r="N68" s="2"/>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row>
    <row r="69" spans="1:65" ht="16" customHeight="1" thickBot="1" x14ac:dyDescent="0.3">
      <c r="A69" s="4"/>
      <c r="B69" s="82"/>
      <c r="C69" s="82"/>
      <c r="D69" s="82"/>
      <c r="E69" s="82"/>
      <c r="F69" s="101"/>
      <c r="G69" s="101"/>
      <c r="H69" s="101"/>
      <c r="I69" s="101"/>
      <c r="J69" s="102"/>
      <c r="K69" s="3"/>
      <c r="L69" s="2"/>
      <c r="M69" s="2"/>
      <c r="N69" s="2"/>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row>
    <row r="70" spans="1:65" ht="16" customHeight="1" x14ac:dyDescent="0.25">
      <c r="A70" s="4"/>
      <c r="B70" s="117"/>
      <c r="C70" s="89" t="s">
        <v>137</v>
      </c>
      <c r="D70" s="89" t="s">
        <v>126</v>
      </c>
      <c r="E70" s="89" t="s">
        <v>68</v>
      </c>
      <c r="F70" s="117"/>
      <c r="G70" s="101" t="s">
        <v>138</v>
      </c>
      <c r="H70" s="101" t="s">
        <v>139</v>
      </c>
      <c r="I70" s="101" t="s">
        <v>138</v>
      </c>
      <c r="J70" s="101" t="s">
        <v>138</v>
      </c>
      <c r="K70" s="126" t="s">
        <v>135</v>
      </c>
      <c r="L70" s="2"/>
      <c r="M70" s="2"/>
      <c r="N70" s="2"/>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row>
    <row r="71" spans="1:65" ht="16" customHeight="1" x14ac:dyDescent="0.25">
      <c r="A71" s="4"/>
      <c r="B71" s="115" t="s">
        <v>125</v>
      </c>
      <c r="C71" s="103" t="s">
        <v>15</v>
      </c>
      <c r="D71" s="103" t="s">
        <v>73</v>
      </c>
      <c r="E71" s="103" t="s">
        <v>132</v>
      </c>
      <c r="F71" s="118" t="s">
        <v>122</v>
      </c>
      <c r="G71" s="103" t="s">
        <v>123</v>
      </c>
      <c r="H71" s="103" t="s">
        <v>124</v>
      </c>
      <c r="I71" s="103" t="s">
        <v>133</v>
      </c>
      <c r="J71" s="123" t="s">
        <v>134</v>
      </c>
      <c r="K71" s="127" t="s">
        <v>136</v>
      </c>
      <c r="L71" s="2"/>
      <c r="M71" s="2"/>
      <c r="N71" s="2"/>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row>
    <row r="72" spans="1:65" ht="16" customHeight="1" x14ac:dyDescent="0.25">
      <c r="A72" s="4"/>
      <c r="B72" s="116">
        <v>0</v>
      </c>
      <c r="C72" s="121">
        <f>C68</f>
        <v>855.95776772247359</v>
      </c>
      <c r="D72" s="104">
        <f>C72+D7</f>
        <v>1855.9577677224736</v>
      </c>
      <c r="E72" s="104"/>
      <c r="F72" s="119">
        <f>$C$20*J16</f>
        <v>0</v>
      </c>
      <c r="G72" s="106">
        <f>C72</f>
        <v>855.95776772247359</v>
      </c>
      <c r="H72" s="105">
        <f>F72/(1+$D$31)^(($C72/4-1))</f>
        <v>0</v>
      </c>
      <c r="I72" s="328">
        <v>0</v>
      </c>
      <c r="J72" s="124">
        <f>D17/(1+$D$11)^(($C72/4-1))</f>
        <v>0</v>
      </c>
      <c r="K72" s="128">
        <f>G72-H72-I72-J72</f>
        <v>855.95776772247359</v>
      </c>
      <c r="L72" s="2"/>
      <c r="M72" s="2"/>
      <c r="N72" s="2"/>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row>
    <row r="73" spans="1:65" ht="16" customHeight="1" x14ac:dyDescent="0.25">
      <c r="A73" s="4"/>
      <c r="B73" s="115">
        <v>1</v>
      </c>
      <c r="C73" s="122"/>
      <c r="D73" s="112"/>
      <c r="E73" s="113">
        <f>D72*D11</f>
        <v>74.23831070889895</v>
      </c>
      <c r="F73" s="120">
        <f>D6</f>
        <v>860</v>
      </c>
      <c r="G73" s="114">
        <v>0</v>
      </c>
      <c r="H73" s="113">
        <f>F73/(1+$D$12)^($B73)</f>
        <v>843.13725490196077</v>
      </c>
      <c r="I73" s="113">
        <f>D8*E73/(1+$D$11)^($B73)</f>
        <v>17.845747766562248</v>
      </c>
      <c r="J73" s="125">
        <f>D8*C68/(1+$D$11)^($B73)-D8*F73/(1+$D$12)^($B73)</f>
        <v>-5.0252349460494372</v>
      </c>
      <c r="K73" s="129">
        <f t="shared" ref="K73" si="0">G73-H73-I73-J73</f>
        <v>-855.95776772247359</v>
      </c>
      <c r="L73" s="2"/>
      <c r="M73" s="2"/>
      <c r="N73" s="2"/>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row>
    <row r="74" spans="1:65" ht="16" customHeight="1" thickBot="1" x14ac:dyDescent="0.3">
      <c r="A74" s="4"/>
      <c r="B74" s="92" t="s">
        <v>88</v>
      </c>
      <c r="C74" s="108">
        <f>SUM(C72:C73)</f>
        <v>855.95776772247359</v>
      </c>
      <c r="D74" s="107"/>
      <c r="E74" s="107"/>
      <c r="F74" s="92">
        <f>SUM(F72:F73)</f>
        <v>860</v>
      </c>
      <c r="G74" s="108">
        <f>SUM(G72:G73)</f>
        <v>855.95776772247359</v>
      </c>
      <c r="H74" s="108">
        <f>SUM(H72:H73)</f>
        <v>843.13725490196077</v>
      </c>
      <c r="I74" s="108">
        <f>SUM(I72:I73)</f>
        <v>17.845747766562248</v>
      </c>
      <c r="J74" s="108">
        <f>SUM(J72:J73)</f>
        <v>-5.0252349460494372</v>
      </c>
      <c r="K74" s="130">
        <f>G74-H74-I74-J74</f>
        <v>7.1054273576010019E-15</v>
      </c>
      <c r="L74" s="2"/>
      <c r="M74" s="2"/>
      <c r="N74" s="2"/>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row>
    <row r="75" spans="1:65" x14ac:dyDescent="0.2">
      <c r="A75" s="2"/>
      <c r="B75" s="5"/>
      <c r="C75" s="5"/>
      <c r="D75" s="5"/>
      <c r="E75" s="5"/>
      <c r="F75" s="5"/>
      <c r="G75" s="5"/>
      <c r="H75" s="5"/>
      <c r="I75" s="5"/>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row>
    <row r="76" spans="1:65" x14ac:dyDescent="0.2">
      <c r="A76" s="2"/>
      <c r="B76" s="5"/>
      <c r="C76" s="5"/>
      <c r="D76" s="5"/>
      <c r="E76" s="5"/>
      <c r="F76" s="5"/>
      <c r="G76" s="5"/>
      <c r="H76" s="5"/>
      <c r="I76" s="5"/>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row>
    <row r="77" spans="1:65" ht="19" x14ac:dyDescent="0.25">
      <c r="A77" s="4" t="s">
        <v>1</v>
      </c>
      <c r="B77" s="3"/>
      <c r="C77" s="3"/>
      <c r="D77" s="3"/>
      <c r="E77" s="3"/>
      <c r="F77" s="3"/>
      <c r="G77" s="3"/>
      <c r="H77" s="3"/>
      <c r="I77" s="3"/>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row>
    <row r="78" spans="1:65" x14ac:dyDescent="0.2">
      <c r="A78" s="2"/>
      <c r="B78" s="313" t="s">
        <v>430</v>
      </c>
      <c r="C78" s="3"/>
      <c r="D78" s="3"/>
      <c r="E78" s="3"/>
      <c r="F78" s="3"/>
      <c r="G78" s="3"/>
      <c r="H78" s="3"/>
      <c r="I78" s="3"/>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x14ac:dyDescent="0.2">
      <c r="A79" s="2"/>
      <c r="B79" s="3"/>
      <c r="C79" s="3"/>
      <c r="D79" s="3"/>
      <c r="E79" s="3"/>
      <c r="F79" s="3"/>
      <c r="G79" s="3"/>
      <c r="H79" s="3"/>
      <c r="I79" s="3"/>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row>
    <row r="80" spans="1:65" ht="19" x14ac:dyDescent="0.25">
      <c r="A80" s="4" t="s">
        <v>0</v>
      </c>
      <c r="B80" s="3"/>
      <c r="C80" s="3"/>
      <c r="D80" s="3"/>
      <c r="E80" s="3"/>
      <c r="F80" s="3"/>
      <c r="G80" s="3"/>
      <c r="H80" s="3"/>
      <c r="I80" s="3"/>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row>
    <row r="81" spans="1:65" x14ac:dyDescent="0.2">
      <c r="A81" s="2"/>
      <c r="B81" t="s">
        <v>451</v>
      </c>
      <c r="C81" s="3"/>
      <c r="D81" s="3"/>
      <c r="E81" s="3"/>
      <c r="F81" s="3"/>
      <c r="G81" s="3"/>
      <c r="H81" s="3"/>
      <c r="I81" s="3"/>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row>
    <row r="82" spans="1:65" x14ac:dyDescent="0.2">
      <c r="A82" s="2"/>
      <c r="B82" s="310" t="s">
        <v>452</v>
      </c>
      <c r="C82" s="3"/>
      <c r="D82" s="3"/>
      <c r="E82" s="3"/>
      <c r="F82" s="3"/>
      <c r="G82" s="3"/>
      <c r="H82" s="3"/>
      <c r="I82" s="3"/>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row>
    <row r="83" spans="1:65" x14ac:dyDescent="0.2">
      <c r="A83" s="2"/>
      <c r="B83" s="310" t="s">
        <v>453</v>
      </c>
      <c r="C83" s="3"/>
      <c r="D83" s="3"/>
      <c r="E83" s="3"/>
      <c r="F83" s="3"/>
      <c r="G83" s="3"/>
      <c r="H83" s="3"/>
      <c r="I83" s="3"/>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row>
    <row r="84" spans="1:65" x14ac:dyDescent="0.2">
      <c r="A84" s="2"/>
      <c r="B84" s="3"/>
      <c r="C84" s="3"/>
      <c r="D84" s="3"/>
      <c r="E84" s="3"/>
      <c r="F84" s="3"/>
      <c r="G84" s="3"/>
      <c r="H84" s="3"/>
      <c r="I84" s="3"/>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row>
    <row r="85" spans="1:65" x14ac:dyDescent="0.2">
      <c r="A85" s="2"/>
      <c r="B85" s="3"/>
      <c r="C85" s="3"/>
      <c r="D85" s="3"/>
      <c r="E85" s="3"/>
      <c r="F85" s="3"/>
      <c r="G85" s="3"/>
      <c r="H85" s="3"/>
      <c r="I85" s="3"/>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x14ac:dyDescent="0.2">
      <c r="A86" s="2"/>
      <c r="B86" s="3"/>
      <c r="C86" s="3"/>
      <c r="D86" s="3"/>
      <c r="E86" s="3"/>
      <c r="F86" s="3"/>
      <c r="G86" s="3"/>
      <c r="H86" s="3"/>
      <c r="I86" s="3"/>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row>
    <row r="87" spans="1:65" x14ac:dyDescent="0.2">
      <c r="A87" s="2"/>
      <c r="B87" s="3"/>
      <c r="C87" s="3"/>
      <c r="D87" s="3"/>
      <c r="E87" s="3"/>
      <c r="F87" s="3"/>
      <c r="G87" s="3"/>
      <c r="H87" s="3"/>
      <c r="I87" s="3"/>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row>
  </sheetData>
  <mergeCells count="7">
    <mergeCell ref="B46:I47"/>
    <mergeCell ref="B57:I60"/>
    <mergeCell ref="B63:I66"/>
    <mergeCell ref="B16:I16"/>
    <mergeCell ref="B18:I18"/>
    <mergeCell ref="B23:I25"/>
    <mergeCell ref="B38:I38"/>
  </mergeCells>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7D1A9-C62E-4F42-A2E1-AD77CC4AA938}">
  <dimension ref="A1:BM148"/>
  <sheetViews>
    <sheetView showGridLines="0" zoomScale="120" zoomScaleNormal="120" workbookViewId="0"/>
  </sheetViews>
  <sheetFormatPr baseColWidth="10" defaultColWidth="10.83203125" defaultRowHeight="16" x14ac:dyDescent="0.2"/>
  <cols>
    <col min="1" max="1" width="10.83203125" style="1"/>
    <col min="2" max="3" width="11.5" style="1" customWidth="1"/>
    <col min="4" max="5" width="10.83203125" style="1"/>
    <col min="6" max="7" width="10.83203125" style="1" customWidth="1"/>
    <col min="8" max="9" width="10.83203125" style="1"/>
    <col min="10" max="11" width="10.83203125" style="1" customWidth="1"/>
    <col min="12" max="12" width="10.6640625" style="1" customWidth="1"/>
    <col min="13" max="16384" width="10.83203125" style="1"/>
  </cols>
  <sheetData>
    <row r="1" spans="1:49" ht="19" x14ac:dyDescent="0.25">
      <c r="A1" s="27" t="s">
        <v>212</v>
      </c>
      <c r="B1" s="151"/>
      <c r="C1" s="151"/>
      <c r="D1" s="151"/>
      <c r="E1" s="151"/>
      <c r="F1" s="151"/>
      <c r="G1" s="151"/>
      <c r="H1" s="151"/>
      <c r="I1" s="151"/>
      <c r="J1" s="152"/>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row>
    <row r="2" spans="1:49" x14ac:dyDescent="0.2">
      <c r="A2" s="154"/>
      <c r="B2" s="151"/>
      <c r="C2" s="151"/>
      <c r="D2" s="151"/>
      <c r="E2" s="151"/>
      <c r="F2" s="151"/>
      <c r="G2" s="151"/>
      <c r="H2" s="151"/>
      <c r="I2" s="151"/>
      <c r="J2" s="152"/>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N2" s="153"/>
      <c r="AO2" s="153"/>
      <c r="AP2" s="153"/>
      <c r="AQ2" s="153"/>
      <c r="AR2" s="153"/>
      <c r="AS2" s="153"/>
      <c r="AT2" s="153"/>
      <c r="AU2" s="153"/>
      <c r="AV2" s="153"/>
      <c r="AW2" s="153"/>
    </row>
    <row r="3" spans="1:49" x14ac:dyDescent="0.2">
      <c r="A3" s="155"/>
      <c r="B3" s="25" t="s">
        <v>13</v>
      </c>
      <c r="C3" s="151"/>
      <c r="D3" s="151"/>
      <c r="E3" s="151"/>
      <c r="F3" s="151"/>
      <c r="G3" s="151"/>
      <c r="H3" s="151"/>
      <c r="I3" s="151"/>
      <c r="J3" s="152"/>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row>
    <row r="4" spans="1:49" ht="16" customHeight="1" x14ac:dyDescent="0.2">
      <c r="A4" s="155"/>
      <c r="B4" s="151" t="s">
        <v>115</v>
      </c>
      <c r="C4" s="156"/>
      <c r="D4" s="156"/>
      <c r="E4" s="156"/>
      <c r="F4" s="156"/>
      <c r="G4" s="156"/>
      <c r="H4" s="156"/>
      <c r="I4" s="156"/>
      <c r="J4" s="152"/>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row>
    <row r="5" spans="1:49" x14ac:dyDescent="0.2">
      <c r="A5" s="155"/>
      <c r="B5" s="151"/>
      <c r="C5" s="151"/>
      <c r="D5" s="151"/>
      <c r="E5" s="151"/>
      <c r="F5" s="151"/>
      <c r="G5" s="151"/>
      <c r="H5" s="151"/>
      <c r="I5" s="151"/>
      <c r="J5" s="152"/>
      <c r="K5" s="153"/>
      <c r="L5" s="153"/>
      <c r="M5" s="153"/>
      <c r="N5" s="153"/>
      <c r="O5" s="153"/>
      <c r="P5" s="153"/>
      <c r="Q5" s="153"/>
      <c r="R5" s="153"/>
      <c r="S5" s="153"/>
      <c r="T5" s="153"/>
      <c r="U5" s="153"/>
      <c r="V5" s="153"/>
      <c r="W5" s="153"/>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c r="AW5" s="153"/>
    </row>
    <row r="6" spans="1:49" x14ac:dyDescent="0.2">
      <c r="A6" s="155"/>
      <c r="B6" s="151" t="s">
        <v>145</v>
      </c>
      <c r="C6" s="157"/>
      <c r="D6" s="158">
        <v>1650</v>
      </c>
      <c r="E6" s="151"/>
      <c r="F6" s="151"/>
      <c r="G6" s="151"/>
      <c r="H6" s="151"/>
      <c r="I6" s="151"/>
      <c r="J6" s="152"/>
      <c r="K6" s="153"/>
      <c r="L6" s="153"/>
      <c r="M6" s="153"/>
      <c r="N6" s="153"/>
      <c r="O6" s="153"/>
      <c r="P6" s="153"/>
      <c r="Q6" s="153"/>
      <c r="R6" s="153"/>
      <c r="S6" s="153"/>
      <c r="T6" s="153"/>
      <c r="U6" s="153"/>
      <c r="V6" s="153"/>
      <c r="W6" s="153"/>
      <c r="X6" s="153"/>
      <c r="Y6" s="153"/>
      <c r="Z6" s="153"/>
      <c r="AA6" s="153"/>
      <c r="AB6" s="153"/>
      <c r="AC6" s="153"/>
      <c r="AD6" s="153"/>
      <c r="AE6" s="153"/>
      <c r="AF6" s="153"/>
      <c r="AG6" s="153"/>
      <c r="AH6" s="153"/>
      <c r="AI6" s="153"/>
      <c r="AJ6" s="153"/>
      <c r="AK6" s="153"/>
      <c r="AL6" s="153"/>
      <c r="AM6" s="153"/>
      <c r="AN6" s="153"/>
      <c r="AO6" s="153"/>
      <c r="AP6" s="153"/>
      <c r="AQ6" s="153"/>
      <c r="AR6" s="153"/>
      <c r="AS6" s="153"/>
      <c r="AT6" s="153"/>
      <c r="AU6" s="153"/>
      <c r="AV6" s="153"/>
      <c r="AW6" s="153"/>
    </row>
    <row r="7" spans="1:49" x14ac:dyDescent="0.2">
      <c r="A7" s="155"/>
      <c r="B7" s="151" t="s">
        <v>106</v>
      </c>
      <c r="C7" s="157"/>
      <c r="D7" s="158">
        <v>1325</v>
      </c>
      <c r="E7" s="157"/>
      <c r="F7" s="157"/>
      <c r="G7" s="151"/>
      <c r="H7" s="151"/>
      <c r="I7" s="151"/>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row>
    <row r="8" spans="1:49" ht="16" customHeight="1" x14ac:dyDescent="0.2">
      <c r="A8" s="155"/>
      <c r="B8" s="151" t="s">
        <v>144</v>
      </c>
      <c r="C8" s="159"/>
      <c r="D8" s="160">
        <v>0.75</v>
      </c>
      <c r="E8" s="161" t="s">
        <v>114</v>
      </c>
      <c r="F8" s="151"/>
      <c r="G8" s="151"/>
      <c r="H8" s="151"/>
      <c r="I8" s="151"/>
      <c r="J8" s="152"/>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row>
    <row r="9" spans="1:49" x14ac:dyDescent="0.2">
      <c r="A9" s="155"/>
      <c r="B9" s="151" t="s">
        <v>111</v>
      </c>
      <c r="C9" s="159"/>
      <c r="D9" s="162">
        <v>0.25</v>
      </c>
      <c r="E9" s="159"/>
      <c r="F9" s="151"/>
      <c r="G9" s="151"/>
      <c r="H9" s="151"/>
      <c r="I9" s="151"/>
      <c r="J9" s="152"/>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row>
    <row r="10" spans="1:49" x14ac:dyDescent="0.2">
      <c r="A10" s="155"/>
      <c r="B10" s="151" t="s">
        <v>108</v>
      </c>
      <c r="C10" s="159"/>
      <c r="D10" s="162">
        <v>0.04</v>
      </c>
      <c r="E10" s="159"/>
      <c r="F10" s="151"/>
      <c r="G10" s="151"/>
      <c r="H10" s="151"/>
      <c r="I10" s="151"/>
      <c r="J10" s="152"/>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row>
    <row r="11" spans="1:49" x14ac:dyDescent="0.2">
      <c r="A11" s="155"/>
      <c r="B11" s="312" t="s">
        <v>432</v>
      </c>
      <c r="C11" s="159"/>
      <c r="D11" s="162">
        <v>0.15</v>
      </c>
      <c r="E11" s="159"/>
      <c r="F11" s="151"/>
      <c r="G11" s="151"/>
      <c r="H11" s="151"/>
      <c r="I11" s="151"/>
      <c r="J11" s="152"/>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row>
    <row r="12" spans="1:49" x14ac:dyDescent="0.2">
      <c r="A12" s="155"/>
      <c r="B12" s="151"/>
      <c r="C12" s="159"/>
      <c r="D12" s="159"/>
      <c r="E12" s="159"/>
      <c r="F12" s="151"/>
      <c r="G12" s="151"/>
      <c r="H12" s="151"/>
      <c r="I12" s="151"/>
      <c r="J12" s="152"/>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row>
    <row r="13" spans="1:49" x14ac:dyDescent="0.2">
      <c r="A13" s="155"/>
      <c r="B13" s="151" t="s">
        <v>147</v>
      </c>
      <c r="C13" s="159"/>
      <c r="D13" s="162"/>
      <c r="E13" s="159"/>
      <c r="F13" s="151"/>
      <c r="G13" s="151"/>
      <c r="H13" s="151"/>
      <c r="I13" s="151"/>
      <c r="J13" s="152"/>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3"/>
      <c r="AQ13" s="153"/>
      <c r="AR13" s="153"/>
      <c r="AS13" s="153"/>
      <c r="AT13" s="153"/>
      <c r="AU13" s="153"/>
      <c r="AV13" s="153"/>
      <c r="AW13" s="153"/>
    </row>
    <row r="14" spans="1:49" x14ac:dyDescent="0.2">
      <c r="A14" s="155"/>
      <c r="B14" s="151"/>
      <c r="C14" s="159"/>
      <c r="D14" s="159"/>
      <c r="E14" s="159"/>
      <c r="F14" s="151"/>
      <c r="G14" s="151"/>
      <c r="H14" s="151"/>
      <c r="I14" s="151"/>
      <c r="J14" s="152"/>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row>
    <row r="15" spans="1:49" x14ac:dyDescent="0.2">
      <c r="A15" s="155"/>
      <c r="B15" s="151" t="s">
        <v>112</v>
      </c>
      <c r="C15" s="159"/>
      <c r="D15" s="159"/>
      <c r="E15" s="159"/>
      <c r="F15" s="151"/>
      <c r="G15" s="151"/>
      <c r="H15" s="151"/>
      <c r="I15" s="151"/>
      <c r="J15" s="152"/>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3"/>
      <c r="AQ15" s="153"/>
      <c r="AR15" s="153"/>
      <c r="AS15" s="153"/>
      <c r="AT15" s="153"/>
      <c r="AU15" s="153"/>
      <c r="AV15" s="153"/>
      <c r="AW15" s="153"/>
    </row>
    <row r="16" spans="1:49" x14ac:dyDescent="0.2">
      <c r="A16" s="155"/>
      <c r="B16" s="151"/>
      <c r="C16" s="159"/>
      <c r="D16" s="159"/>
      <c r="E16" s="159"/>
      <c r="F16" s="151"/>
      <c r="G16" s="151"/>
      <c r="H16" s="151"/>
      <c r="I16" s="151"/>
      <c r="J16" s="152"/>
      <c r="K16" s="153"/>
      <c r="L16" s="153"/>
      <c r="M16" s="153"/>
      <c r="N16" s="153"/>
      <c r="O16" s="153"/>
      <c r="P16" s="153"/>
      <c r="Q16" s="153"/>
      <c r="R16" s="153"/>
      <c r="S16" s="153"/>
      <c r="T16" s="153"/>
      <c r="U16" s="153"/>
      <c r="V16" s="153"/>
      <c r="W16" s="153"/>
      <c r="X16" s="153"/>
      <c r="Y16" s="153"/>
      <c r="Z16" s="153"/>
      <c r="AA16" s="153"/>
      <c r="AB16" s="153"/>
      <c r="AC16" s="153"/>
      <c r="AD16" s="153"/>
      <c r="AE16" s="153"/>
      <c r="AF16" s="153"/>
      <c r="AG16" s="153"/>
      <c r="AH16" s="153"/>
      <c r="AI16" s="153"/>
      <c r="AJ16" s="153"/>
      <c r="AK16" s="153"/>
      <c r="AL16" s="153"/>
      <c r="AM16" s="153"/>
      <c r="AN16" s="153"/>
      <c r="AO16" s="153"/>
      <c r="AP16" s="153"/>
      <c r="AQ16" s="153"/>
      <c r="AR16" s="153"/>
      <c r="AS16" s="153"/>
      <c r="AT16" s="153"/>
      <c r="AU16" s="153"/>
      <c r="AV16" s="153"/>
      <c r="AW16" s="153"/>
    </row>
    <row r="17" spans="1:49" x14ac:dyDescent="0.2">
      <c r="A17" s="155"/>
      <c r="B17" s="151"/>
      <c r="C17" s="159"/>
      <c r="D17" s="159"/>
      <c r="E17" s="159"/>
      <c r="F17" s="151"/>
      <c r="G17" s="151"/>
      <c r="H17" s="151"/>
      <c r="I17" s="151"/>
      <c r="J17" s="152"/>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3"/>
      <c r="AQ17" s="153"/>
      <c r="AR17" s="153"/>
      <c r="AS17" s="153"/>
      <c r="AT17" s="153"/>
      <c r="AU17" s="153"/>
      <c r="AV17" s="153"/>
      <c r="AW17" s="153"/>
    </row>
    <row r="18" spans="1:49" ht="16" customHeight="1" x14ac:dyDescent="0.2">
      <c r="A18" s="155" t="s">
        <v>12</v>
      </c>
      <c r="B18" s="362" t="s">
        <v>179</v>
      </c>
      <c r="C18" s="362"/>
      <c r="D18" s="362"/>
      <c r="E18" s="362"/>
      <c r="F18" s="362"/>
      <c r="G18" s="362"/>
      <c r="H18" s="362"/>
      <c r="I18" s="362"/>
      <c r="J18" s="152"/>
      <c r="K18" s="153"/>
      <c r="L18" s="153"/>
      <c r="M18" s="153"/>
      <c r="N18" s="153"/>
      <c r="O18" s="153"/>
      <c r="P18" s="153"/>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c r="AN18" s="153"/>
      <c r="AO18" s="153"/>
      <c r="AP18" s="153"/>
      <c r="AQ18" s="153"/>
      <c r="AR18" s="153"/>
      <c r="AS18" s="153"/>
      <c r="AT18" s="153"/>
      <c r="AU18" s="153"/>
      <c r="AV18" s="153"/>
      <c r="AW18" s="153"/>
    </row>
    <row r="19" spans="1:49" ht="16" customHeight="1" x14ac:dyDescent="0.2">
      <c r="A19" s="155"/>
      <c r="B19" s="19"/>
      <c r="C19" s="163"/>
      <c r="D19" s="163"/>
      <c r="E19" s="163"/>
      <c r="F19" s="163"/>
      <c r="G19" s="163"/>
      <c r="H19" s="163"/>
      <c r="I19" s="163"/>
      <c r="J19" s="152"/>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3"/>
      <c r="AQ19" s="153"/>
      <c r="AR19" s="153"/>
      <c r="AS19" s="153"/>
      <c r="AT19" s="153"/>
      <c r="AU19" s="153"/>
      <c r="AV19" s="153"/>
      <c r="AW19" s="153"/>
    </row>
    <row r="20" spans="1:49" ht="16" customHeight="1" x14ac:dyDescent="0.2">
      <c r="A20" s="155" t="s">
        <v>11</v>
      </c>
      <c r="B20" s="362" t="s">
        <v>180</v>
      </c>
      <c r="C20" s="362"/>
      <c r="D20" s="362"/>
      <c r="E20" s="362"/>
      <c r="F20" s="362"/>
      <c r="G20" s="362"/>
      <c r="H20" s="362"/>
      <c r="I20" s="362"/>
      <c r="J20" s="152"/>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3"/>
      <c r="AI20" s="153"/>
      <c r="AJ20" s="153"/>
      <c r="AK20" s="153"/>
      <c r="AL20" s="153"/>
      <c r="AM20" s="153"/>
      <c r="AN20" s="153"/>
      <c r="AO20" s="153"/>
      <c r="AP20" s="153"/>
      <c r="AQ20" s="153"/>
      <c r="AR20" s="153"/>
      <c r="AS20" s="153"/>
      <c r="AT20" s="153"/>
      <c r="AU20" s="153"/>
      <c r="AV20" s="153"/>
      <c r="AW20" s="153"/>
    </row>
    <row r="21" spans="1:49" ht="17" thickBot="1" x14ac:dyDescent="0.25">
      <c r="A21" s="164"/>
      <c r="B21" s="165"/>
      <c r="C21" s="166"/>
      <c r="D21" s="166"/>
      <c r="E21" s="166"/>
      <c r="F21" s="165"/>
      <c r="G21" s="165"/>
      <c r="H21" s="165"/>
      <c r="I21" s="165"/>
      <c r="J21" s="167"/>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row>
    <row r="22" spans="1:49" x14ac:dyDescent="0.2">
      <c r="A22" s="153"/>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row>
    <row r="23" spans="1:49" ht="19" x14ac:dyDescent="0.25">
      <c r="A23" s="4" t="s">
        <v>10</v>
      </c>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row>
    <row r="24" spans="1:49" ht="16" customHeight="1" x14ac:dyDescent="0.2">
      <c r="A24" s="10" t="s">
        <v>181</v>
      </c>
      <c r="B24" s="11"/>
      <c r="C24" s="11"/>
      <c r="D24" s="11"/>
      <c r="E24" s="11"/>
      <c r="F24" s="11"/>
      <c r="G24" s="11"/>
      <c r="H24" s="11"/>
      <c r="I24" s="11"/>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row>
    <row r="25" spans="1:49" ht="16" customHeight="1" x14ac:dyDescent="0.2">
      <c r="A25" s="7" t="s">
        <v>9</v>
      </c>
      <c r="B25" s="363" t="s">
        <v>416</v>
      </c>
      <c r="C25" s="363"/>
      <c r="D25" s="363"/>
      <c r="E25" s="363"/>
      <c r="F25" s="363"/>
      <c r="G25" s="363"/>
      <c r="H25" s="363"/>
      <c r="I25" s="363"/>
      <c r="J25" s="153"/>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3"/>
      <c r="AQ25" s="153"/>
      <c r="AR25" s="153"/>
      <c r="AS25" s="153"/>
      <c r="AT25" s="153"/>
      <c r="AU25" s="153"/>
      <c r="AV25" s="153"/>
      <c r="AW25" s="153"/>
    </row>
    <row r="26" spans="1:49" ht="16" customHeight="1" x14ac:dyDescent="0.2">
      <c r="A26" s="7"/>
      <c r="B26" s="363"/>
      <c r="C26" s="363"/>
      <c r="D26" s="363"/>
      <c r="E26" s="363"/>
      <c r="F26" s="363"/>
      <c r="G26" s="363"/>
      <c r="H26" s="363"/>
      <c r="I26" s="36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R26" s="153"/>
      <c r="AS26" s="153"/>
      <c r="AT26" s="153"/>
      <c r="AU26" s="153"/>
      <c r="AV26" s="153"/>
      <c r="AW26" s="153"/>
    </row>
    <row r="27" spans="1:49" ht="16" customHeight="1" x14ac:dyDescent="0.2">
      <c r="A27" s="7"/>
      <c r="B27" s="153"/>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3"/>
      <c r="AQ27" s="153"/>
      <c r="AR27" s="153"/>
      <c r="AS27" s="153"/>
      <c r="AT27" s="153"/>
      <c r="AU27" s="153"/>
      <c r="AV27" s="153"/>
      <c r="AW27" s="153"/>
    </row>
    <row r="28" spans="1:49" ht="16" customHeight="1" x14ac:dyDescent="0.2">
      <c r="A28" s="7"/>
      <c r="B28" s="153"/>
      <c r="C28" s="153"/>
      <c r="D28" s="153"/>
      <c r="E28" s="153"/>
      <c r="F28" s="168"/>
      <c r="G28" s="168"/>
      <c r="H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row>
    <row r="29" spans="1:49" ht="16" customHeight="1" thickBot="1" x14ac:dyDescent="0.25">
      <c r="A29" s="7"/>
      <c r="B29" s="153"/>
      <c r="C29" s="153"/>
      <c r="D29" s="153"/>
      <c r="E29" s="153"/>
      <c r="F29" s="153"/>
      <c r="G29" s="153"/>
      <c r="H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row>
    <row r="30" spans="1:49" ht="16" customHeight="1" thickBot="1" x14ac:dyDescent="0.25">
      <c r="A30" s="7"/>
      <c r="B30" s="153"/>
      <c r="C30" s="153"/>
      <c r="D30" s="153"/>
      <c r="E30" s="153"/>
      <c r="F30" s="169" t="s">
        <v>182</v>
      </c>
      <c r="G30" s="189">
        <f>D7/1.02</f>
        <v>1299.0196078431372</v>
      </c>
      <c r="H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row>
    <row r="31" spans="1:49" ht="16" customHeight="1" x14ac:dyDescent="0.2">
      <c r="A31" s="7"/>
      <c r="B31" s="153"/>
      <c r="C31" s="153"/>
      <c r="D31" s="153"/>
      <c r="E31" s="153"/>
      <c r="F31" s="153"/>
      <c r="G31" s="153"/>
      <c r="H31" s="153"/>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R31" s="153"/>
      <c r="AS31" s="153"/>
      <c r="AT31" s="153"/>
      <c r="AU31" s="153"/>
      <c r="AV31" s="153"/>
      <c r="AW31" s="153"/>
    </row>
    <row r="32" spans="1:49" ht="16" customHeight="1" x14ac:dyDescent="0.2">
      <c r="A32" s="7"/>
      <c r="B32" s="153"/>
      <c r="C32" s="153"/>
      <c r="D32" s="153"/>
      <c r="E32" s="153"/>
      <c r="F32" s="153"/>
      <c r="G32" s="153"/>
      <c r="H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c r="AN32" s="153"/>
      <c r="AO32" s="153"/>
      <c r="AP32" s="153"/>
      <c r="AQ32" s="153"/>
      <c r="AR32" s="153"/>
      <c r="AS32" s="153"/>
      <c r="AT32" s="153"/>
      <c r="AU32" s="153"/>
      <c r="AV32" s="153"/>
      <c r="AW32" s="153"/>
    </row>
    <row r="33" spans="1:49" ht="16" customHeight="1" x14ac:dyDescent="0.2">
      <c r="A33" s="7" t="s">
        <v>8</v>
      </c>
      <c r="B33" s="363" t="s">
        <v>183</v>
      </c>
      <c r="C33" s="363"/>
      <c r="D33" s="363"/>
      <c r="E33" s="363"/>
      <c r="F33" s="363"/>
      <c r="G33" s="363"/>
      <c r="H33" s="363"/>
      <c r="I33" s="363"/>
      <c r="J33" s="153"/>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3"/>
      <c r="AQ33" s="153"/>
      <c r="AR33" s="153"/>
      <c r="AS33" s="153"/>
      <c r="AT33" s="153"/>
      <c r="AU33" s="153"/>
      <c r="AV33" s="153"/>
      <c r="AW33" s="153"/>
    </row>
    <row r="34" spans="1:49" ht="16" customHeight="1" x14ac:dyDescent="0.2">
      <c r="A34" s="7"/>
      <c r="B34" s="153"/>
      <c r="C34" s="153"/>
      <c r="D34" s="153"/>
      <c r="E34" s="153"/>
      <c r="F34" s="153"/>
      <c r="G34" s="153"/>
      <c r="H34" s="153"/>
      <c r="I34" s="153"/>
      <c r="J34" s="153"/>
      <c r="K34" s="153"/>
      <c r="L34" s="153"/>
      <c r="M34" s="153"/>
      <c r="N34" s="153"/>
      <c r="O34" s="153"/>
      <c r="P34" s="153"/>
      <c r="Q34" s="153"/>
      <c r="R34" s="153"/>
      <c r="S34" s="153"/>
      <c r="T34" s="153"/>
      <c r="U34" s="153"/>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AT34" s="153"/>
      <c r="AU34" s="153"/>
      <c r="AV34" s="153"/>
      <c r="AW34" s="153"/>
    </row>
    <row r="35" spans="1:49" ht="16" customHeight="1" x14ac:dyDescent="0.2">
      <c r="A35" s="7"/>
      <c r="B35" s="153"/>
      <c r="C35" s="153"/>
      <c r="D35" s="153"/>
      <c r="E35" s="153"/>
      <c r="F35" s="168"/>
      <c r="G35" s="168"/>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row>
    <row r="36" spans="1:49" ht="16" customHeight="1" x14ac:dyDescent="0.2">
      <c r="A36" s="7"/>
      <c r="B36" s="153"/>
      <c r="C36" s="153"/>
      <c r="D36" s="153"/>
      <c r="E36" s="153"/>
      <c r="F36" s="153"/>
      <c r="G36" s="153"/>
      <c r="H36" s="153"/>
      <c r="I36" s="153"/>
      <c r="J36" s="153"/>
      <c r="K36" s="153"/>
      <c r="L36" s="153"/>
      <c r="M36" s="153"/>
      <c r="N36" s="153"/>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3"/>
      <c r="AN36" s="153"/>
      <c r="AO36" s="153"/>
      <c r="AP36" s="153"/>
      <c r="AQ36" s="153"/>
      <c r="AR36" s="153"/>
      <c r="AS36" s="153"/>
      <c r="AT36" s="153"/>
      <c r="AU36" s="153"/>
      <c r="AV36" s="153"/>
      <c r="AW36" s="153"/>
    </row>
    <row r="37" spans="1:49" ht="16" customHeight="1" thickBot="1" x14ac:dyDescent="0.25">
      <c r="A37" s="7"/>
      <c r="B37" s="153"/>
      <c r="C37" s="153"/>
      <c r="D37" s="153"/>
      <c r="E37" s="153"/>
      <c r="F37" s="153"/>
      <c r="G37" s="153"/>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row>
    <row r="38" spans="1:49" ht="16" customHeight="1" thickBot="1" x14ac:dyDescent="0.25">
      <c r="A38" s="7"/>
      <c r="B38" s="153"/>
      <c r="C38" s="153"/>
      <c r="D38" s="153"/>
      <c r="E38" s="153"/>
      <c r="F38" s="169" t="s">
        <v>184</v>
      </c>
      <c r="G38" s="189">
        <f>D8*G30</f>
        <v>974.26470588235293</v>
      </c>
      <c r="H38" s="153"/>
      <c r="I38" s="153"/>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3"/>
      <c r="AJ38" s="153"/>
      <c r="AK38" s="153"/>
      <c r="AL38" s="153"/>
      <c r="AM38" s="153"/>
      <c r="AN38" s="153"/>
      <c r="AO38" s="153"/>
      <c r="AP38" s="153"/>
      <c r="AQ38" s="153"/>
      <c r="AR38" s="153"/>
      <c r="AS38" s="153"/>
      <c r="AT38" s="153"/>
      <c r="AU38" s="153"/>
      <c r="AV38" s="153"/>
      <c r="AW38" s="153"/>
    </row>
    <row r="39" spans="1:49" ht="16" customHeight="1" x14ac:dyDescent="0.2">
      <c r="A39" s="7"/>
      <c r="B39" s="153"/>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3"/>
      <c r="AP39" s="153"/>
      <c r="AQ39" s="153"/>
      <c r="AR39" s="153"/>
      <c r="AS39" s="153"/>
      <c r="AT39" s="153"/>
      <c r="AU39" s="153"/>
      <c r="AV39" s="153"/>
      <c r="AW39" s="153"/>
    </row>
    <row r="40" spans="1:49" ht="16" customHeight="1" x14ac:dyDescent="0.2">
      <c r="A40" s="7"/>
      <c r="B40" s="153"/>
      <c r="C40" s="153"/>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3"/>
      <c r="AP40" s="153"/>
      <c r="AQ40" s="153"/>
      <c r="AR40" s="153"/>
      <c r="AS40" s="153"/>
      <c r="AT40" s="153"/>
      <c r="AU40" s="153"/>
      <c r="AV40" s="153"/>
      <c r="AW40" s="153"/>
    </row>
    <row r="41" spans="1:49" ht="16" customHeight="1" x14ac:dyDescent="0.2">
      <c r="A41" s="7" t="s">
        <v>7</v>
      </c>
      <c r="B41" s="363" t="s">
        <v>185</v>
      </c>
      <c r="C41" s="363"/>
      <c r="D41" s="363"/>
      <c r="E41" s="363"/>
      <c r="F41" s="363"/>
      <c r="G41" s="363"/>
      <c r="H41" s="363"/>
      <c r="I41" s="363"/>
      <c r="J41" s="153"/>
      <c r="K41" s="153"/>
      <c r="L41" s="153"/>
      <c r="M41" s="153"/>
      <c r="N41" s="153"/>
      <c r="O41" s="153"/>
      <c r="P41" s="153"/>
      <c r="Q41" s="153"/>
      <c r="R41" s="153"/>
      <c r="S41" s="153"/>
      <c r="T41" s="153"/>
      <c r="U41" s="153"/>
      <c r="V41" s="153"/>
      <c r="W41" s="153"/>
      <c r="X41" s="153"/>
      <c r="Y41" s="153"/>
      <c r="Z41" s="153"/>
      <c r="AA41" s="153"/>
      <c r="AB41" s="153"/>
      <c r="AC41" s="153"/>
      <c r="AD41" s="153"/>
      <c r="AE41" s="153"/>
      <c r="AF41" s="153"/>
      <c r="AG41" s="153"/>
      <c r="AH41" s="153"/>
      <c r="AI41" s="153"/>
      <c r="AJ41" s="153"/>
      <c r="AK41" s="153"/>
      <c r="AL41" s="153"/>
      <c r="AM41" s="153"/>
      <c r="AN41" s="153"/>
      <c r="AO41" s="153"/>
      <c r="AP41" s="153"/>
      <c r="AQ41" s="153"/>
      <c r="AR41" s="153"/>
      <c r="AS41" s="153"/>
      <c r="AT41" s="153"/>
      <c r="AU41" s="153"/>
      <c r="AV41" s="153"/>
      <c r="AW41" s="153"/>
    </row>
    <row r="42" spans="1:49" ht="16" customHeight="1" x14ac:dyDescent="0.2">
      <c r="A42" s="7"/>
      <c r="B42" s="363"/>
      <c r="C42" s="363"/>
      <c r="D42" s="363"/>
      <c r="E42" s="363"/>
      <c r="F42" s="363"/>
      <c r="G42" s="363"/>
      <c r="H42" s="363"/>
      <c r="I42" s="36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row>
    <row r="43" spans="1:49" ht="16" customHeight="1" x14ac:dyDescent="0.2">
      <c r="A43" s="7"/>
      <c r="B43" s="153"/>
      <c r="C43" s="153"/>
      <c r="D43" s="153"/>
      <c r="E43" s="153"/>
      <c r="F43" s="153"/>
      <c r="G43" s="153"/>
      <c r="H43" s="153"/>
      <c r="I43" s="11"/>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3"/>
      <c r="AW43" s="153"/>
    </row>
    <row r="44" spans="1:49" ht="16" customHeight="1" x14ac:dyDescent="0.2">
      <c r="A44" s="7"/>
      <c r="B44" s="153"/>
      <c r="C44" s="153"/>
      <c r="D44" s="153"/>
      <c r="E44" s="153"/>
      <c r="F44" s="168"/>
      <c r="G44" s="168"/>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row>
    <row r="45" spans="1:49" ht="16" customHeight="1" x14ac:dyDescent="0.2">
      <c r="A45" s="7"/>
      <c r="B45" s="153"/>
      <c r="C45" s="153"/>
      <c r="D45" s="153"/>
      <c r="E45" s="153"/>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V45" s="153"/>
      <c r="AW45" s="153"/>
    </row>
    <row r="46" spans="1:49" ht="16" customHeight="1" thickBot="1" x14ac:dyDescent="0.25">
      <c r="A46" s="7"/>
      <c r="B46" s="153"/>
      <c r="C46" s="153"/>
      <c r="D46" s="153"/>
      <c r="E46" s="153"/>
      <c r="F46" s="153"/>
      <c r="G46" s="153"/>
      <c r="H46" s="153"/>
      <c r="I46" s="153"/>
      <c r="J46" s="153"/>
      <c r="K46" s="153"/>
      <c r="L46" s="153"/>
      <c r="M46" s="153"/>
      <c r="N46" s="153"/>
      <c r="O46" s="153"/>
      <c r="P46" s="153"/>
      <c r="Q46" s="153"/>
      <c r="R46" s="153"/>
      <c r="S46" s="153"/>
      <c r="T46" s="153"/>
      <c r="U46" s="153"/>
      <c r="V46" s="153"/>
      <c r="W46" s="153"/>
      <c r="X46" s="153"/>
      <c r="Y46" s="153"/>
      <c r="Z46" s="153"/>
      <c r="AA46" s="153"/>
      <c r="AB46" s="153"/>
      <c r="AC46" s="153"/>
      <c r="AD46" s="153"/>
      <c r="AE46" s="153"/>
      <c r="AF46" s="153"/>
      <c r="AG46" s="153"/>
      <c r="AH46" s="153"/>
      <c r="AI46" s="153"/>
      <c r="AJ46" s="153"/>
      <c r="AK46" s="153"/>
      <c r="AL46" s="153"/>
      <c r="AM46" s="153"/>
      <c r="AN46" s="153"/>
      <c r="AO46" s="153"/>
      <c r="AP46" s="153"/>
      <c r="AQ46" s="153"/>
      <c r="AR46" s="153"/>
      <c r="AS46" s="153"/>
      <c r="AT46" s="153"/>
      <c r="AU46" s="153"/>
      <c r="AV46" s="153"/>
      <c r="AW46" s="153"/>
    </row>
    <row r="47" spans="1:49" ht="16" customHeight="1" thickBot="1" x14ac:dyDescent="0.25">
      <c r="A47" s="7"/>
      <c r="B47" s="153"/>
      <c r="C47" s="153"/>
      <c r="D47" s="153"/>
      <c r="E47" s="153"/>
      <c r="F47" s="169" t="s">
        <v>186</v>
      </c>
      <c r="G47" s="189">
        <f>D6+G38</f>
        <v>2624.2647058823532</v>
      </c>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V47" s="153"/>
      <c r="AW47" s="153"/>
    </row>
    <row r="48" spans="1:49" ht="16" customHeight="1" x14ac:dyDescent="0.2">
      <c r="A48" s="7"/>
      <c r="B48" s="153"/>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c r="AV48" s="153"/>
      <c r="AW48" s="153"/>
    </row>
    <row r="49" spans="1:49" ht="16" customHeight="1" x14ac:dyDescent="0.2">
      <c r="A49" s="7"/>
      <c r="B49" s="153"/>
      <c r="C49" s="153"/>
      <c r="D49" s="153"/>
      <c r="E49" s="153"/>
      <c r="F49" s="153"/>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row>
    <row r="50" spans="1:49" ht="16" customHeight="1" x14ac:dyDescent="0.2">
      <c r="A50" s="7" t="s">
        <v>6</v>
      </c>
      <c r="B50" s="363" t="s">
        <v>187</v>
      </c>
      <c r="C50" s="363"/>
      <c r="D50" s="363"/>
      <c r="E50" s="363"/>
      <c r="F50" s="363"/>
      <c r="G50" s="363"/>
      <c r="H50" s="363"/>
      <c r="I50" s="363"/>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c r="AP50" s="153"/>
      <c r="AQ50" s="153"/>
      <c r="AR50" s="153"/>
      <c r="AS50" s="153"/>
      <c r="AT50" s="153"/>
      <c r="AU50" s="153"/>
      <c r="AV50" s="153"/>
      <c r="AW50" s="153"/>
    </row>
    <row r="51" spans="1:49" ht="16" customHeight="1" x14ac:dyDescent="0.2">
      <c r="A51" s="7"/>
      <c r="B51" s="363"/>
      <c r="C51" s="363"/>
      <c r="D51" s="363"/>
      <c r="E51" s="363"/>
      <c r="F51" s="363"/>
      <c r="G51" s="363"/>
      <c r="H51" s="363"/>
      <c r="I51" s="36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row>
    <row r="52" spans="1:49" ht="16" customHeight="1" x14ac:dyDescent="0.2">
      <c r="A52" s="7"/>
      <c r="B52" s="153"/>
      <c r="C52" s="153"/>
      <c r="D52" s="153"/>
      <c r="E52" s="153"/>
      <c r="F52" s="153"/>
      <c r="G52" s="153"/>
      <c r="H52" s="153"/>
      <c r="I52" s="153"/>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c r="AP52" s="153"/>
      <c r="AQ52" s="153"/>
      <c r="AR52" s="153"/>
      <c r="AS52" s="153"/>
      <c r="AT52" s="153"/>
      <c r="AU52" s="153"/>
      <c r="AV52" s="153"/>
      <c r="AW52" s="153"/>
    </row>
    <row r="53" spans="1:49" ht="16" customHeight="1" x14ac:dyDescent="0.2">
      <c r="A53" s="7"/>
      <c r="B53" s="153"/>
      <c r="C53" s="153"/>
      <c r="D53" s="153"/>
      <c r="E53" s="153"/>
      <c r="F53" s="168"/>
      <c r="G53" s="168"/>
      <c r="H53" s="153"/>
      <c r="I53" s="153"/>
      <c r="J53" s="153"/>
      <c r="K53" s="153"/>
      <c r="L53" s="2"/>
      <c r="M53" s="153"/>
      <c r="N53" s="153"/>
      <c r="O53" s="153"/>
      <c r="P53" s="153"/>
      <c r="Q53" s="153"/>
      <c r="R53" s="153"/>
      <c r="S53" s="153"/>
      <c r="T53" s="153"/>
      <c r="U53" s="153"/>
      <c r="V53" s="153"/>
      <c r="W53" s="153"/>
      <c r="X53" s="153"/>
      <c r="Y53" s="153"/>
      <c r="Z53" s="153"/>
      <c r="AA53" s="153"/>
      <c r="AB53" s="153"/>
      <c r="AC53" s="153"/>
      <c r="AD53" s="153"/>
      <c r="AE53" s="153"/>
      <c r="AF53" s="153"/>
      <c r="AG53" s="153"/>
      <c r="AH53" s="153"/>
      <c r="AI53" s="153"/>
      <c r="AJ53" s="153"/>
      <c r="AK53" s="153"/>
      <c r="AL53" s="153"/>
      <c r="AM53" s="153"/>
      <c r="AN53" s="153"/>
      <c r="AO53" s="153"/>
      <c r="AP53" s="153"/>
      <c r="AQ53" s="153"/>
      <c r="AR53" s="153"/>
      <c r="AS53" s="153"/>
      <c r="AT53" s="153"/>
      <c r="AU53" s="153"/>
      <c r="AV53" s="153"/>
      <c r="AW53" s="153"/>
    </row>
    <row r="54" spans="1:49" ht="16" customHeight="1" x14ac:dyDescent="0.2">
      <c r="A54" s="7"/>
      <c r="B54" s="153"/>
      <c r="C54" s="153"/>
      <c r="D54" s="153"/>
      <c r="E54" s="153"/>
      <c r="F54" s="153"/>
      <c r="G54" s="153"/>
      <c r="H54" s="153"/>
      <c r="I54" s="153"/>
      <c r="J54" s="153"/>
      <c r="K54" s="153"/>
      <c r="L54" s="2"/>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3"/>
      <c r="AJ54" s="153"/>
      <c r="AK54" s="153"/>
      <c r="AL54" s="153"/>
      <c r="AM54" s="153"/>
      <c r="AN54" s="153"/>
      <c r="AO54" s="153"/>
      <c r="AP54" s="153"/>
      <c r="AQ54" s="153"/>
      <c r="AR54" s="153"/>
      <c r="AS54" s="153"/>
      <c r="AT54" s="153"/>
      <c r="AU54" s="153"/>
      <c r="AV54" s="153"/>
      <c r="AW54" s="153"/>
    </row>
    <row r="55" spans="1:49" ht="16" customHeight="1" thickBot="1" x14ac:dyDescent="0.25">
      <c r="A55" s="7"/>
      <c r="B55" s="153"/>
      <c r="C55" s="153"/>
      <c r="D55" s="153"/>
      <c r="E55" s="153"/>
      <c r="F55" s="153"/>
      <c r="G55" s="153"/>
      <c r="H55" s="153"/>
      <c r="I55" s="153"/>
      <c r="J55" s="153"/>
      <c r="K55" s="153"/>
      <c r="L55" s="2"/>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3"/>
      <c r="AJ55" s="153"/>
      <c r="AK55" s="153"/>
      <c r="AL55" s="153"/>
      <c r="AM55" s="153"/>
      <c r="AN55" s="153"/>
      <c r="AO55" s="153"/>
      <c r="AP55" s="153"/>
      <c r="AQ55" s="153"/>
      <c r="AR55" s="153"/>
      <c r="AS55" s="153"/>
      <c r="AT55" s="153"/>
      <c r="AU55" s="153"/>
      <c r="AV55" s="153"/>
      <c r="AW55" s="153"/>
    </row>
    <row r="56" spans="1:49" ht="16" customHeight="1" thickBot="1" x14ac:dyDescent="0.25">
      <c r="A56" s="7"/>
      <c r="B56" s="153"/>
      <c r="C56" s="153"/>
      <c r="D56" s="153"/>
      <c r="E56" s="170"/>
      <c r="F56" s="171" t="s">
        <v>188</v>
      </c>
      <c r="G56" s="189">
        <f>(1-$D$9)*(D6-D7)</f>
        <v>243.75</v>
      </c>
      <c r="H56" s="153"/>
      <c r="I56" s="153"/>
      <c r="J56" s="153"/>
      <c r="K56" s="153"/>
      <c r="L56" s="2"/>
      <c r="M56" s="153"/>
      <c r="N56" s="153"/>
      <c r="O56" s="153"/>
      <c r="P56" s="153"/>
      <c r="Q56" s="153"/>
      <c r="R56" s="153"/>
      <c r="S56" s="153"/>
      <c r="T56" s="153"/>
      <c r="U56" s="153"/>
      <c r="V56" s="153"/>
      <c r="W56" s="153"/>
      <c r="X56" s="153"/>
      <c r="Y56" s="153"/>
      <c r="Z56" s="153"/>
      <c r="AA56" s="153"/>
      <c r="AB56" s="153"/>
      <c r="AC56" s="153"/>
      <c r="AD56" s="153"/>
      <c r="AE56" s="153"/>
      <c r="AF56" s="153"/>
      <c r="AG56" s="153"/>
      <c r="AH56" s="153"/>
      <c r="AI56" s="153"/>
      <c r="AJ56" s="153"/>
      <c r="AK56" s="153"/>
      <c r="AL56" s="153"/>
      <c r="AM56" s="153"/>
      <c r="AN56" s="153"/>
      <c r="AO56" s="153"/>
      <c r="AP56" s="153"/>
      <c r="AQ56" s="153"/>
      <c r="AR56" s="153"/>
      <c r="AS56" s="153"/>
      <c r="AT56" s="153"/>
      <c r="AU56" s="153"/>
      <c r="AV56" s="153"/>
      <c r="AW56" s="153"/>
    </row>
    <row r="57" spans="1:49" ht="16" customHeight="1" x14ac:dyDescent="0.2">
      <c r="A57" s="7"/>
      <c r="B57" s="153"/>
      <c r="C57" s="153"/>
      <c r="D57" s="153"/>
      <c r="E57" s="153"/>
      <c r="F57" s="153"/>
      <c r="G57" s="153"/>
      <c r="H57" s="153"/>
      <c r="I57" s="153"/>
      <c r="J57" s="153"/>
      <c r="K57" s="153"/>
      <c r="L57" s="2"/>
      <c r="M57" s="153"/>
      <c r="N57" s="153"/>
      <c r="O57" s="153"/>
      <c r="P57" s="153"/>
      <c r="Q57" s="153"/>
      <c r="R57" s="153"/>
      <c r="S57" s="153"/>
      <c r="T57" s="153"/>
      <c r="U57" s="153"/>
      <c r="V57" s="153"/>
      <c r="W57" s="153"/>
      <c r="X57" s="153"/>
      <c r="Y57" s="153"/>
      <c r="Z57" s="153"/>
      <c r="AA57" s="153"/>
      <c r="AB57" s="153"/>
      <c r="AC57" s="153"/>
      <c r="AD57" s="153"/>
      <c r="AE57" s="153"/>
      <c r="AF57" s="153"/>
      <c r="AG57" s="153"/>
      <c r="AH57" s="153"/>
      <c r="AI57" s="153"/>
      <c r="AJ57" s="153"/>
      <c r="AK57" s="153"/>
      <c r="AL57" s="153"/>
      <c r="AM57" s="153"/>
      <c r="AN57" s="153"/>
      <c r="AO57" s="153"/>
      <c r="AP57" s="153"/>
      <c r="AQ57" s="153"/>
      <c r="AR57" s="153"/>
      <c r="AS57" s="153"/>
      <c r="AT57" s="153"/>
      <c r="AU57" s="153"/>
      <c r="AV57" s="153"/>
      <c r="AW57" s="153"/>
    </row>
    <row r="58" spans="1:49" ht="16" customHeight="1" x14ac:dyDescent="0.2">
      <c r="A58" s="7"/>
      <c r="B58" s="153"/>
      <c r="C58" s="153"/>
      <c r="D58" s="153"/>
      <c r="E58" s="153"/>
      <c r="F58" s="153"/>
      <c r="G58" s="153"/>
      <c r="H58" s="153"/>
      <c r="I58" s="153"/>
      <c r="J58" s="153"/>
      <c r="K58" s="153"/>
      <c r="L58" s="2"/>
      <c r="M58" s="153"/>
      <c r="N58" s="153"/>
      <c r="O58" s="153"/>
      <c r="P58" s="153"/>
      <c r="Q58" s="153"/>
      <c r="R58" s="153"/>
      <c r="S58" s="153"/>
      <c r="T58" s="153"/>
      <c r="U58" s="153"/>
      <c r="V58" s="153"/>
      <c r="W58" s="153"/>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row>
    <row r="59" spans="1:49" ht="16" customHeight="1" x14ac:dyDescent="0.2">
      <c r="A59" s="7" t="s">
        <v>5</v>
      </c>
      <c r="B59" s="363" t="s">
        <v>189</v>
      </c>
      <c r="C59" s="363"/>
      <c r="D59" s="363"/>
      <c r="E59" s="363"/>
      <c r="F59" s="363"/>
      <c r="G59" s="363"/>
      <c r="H59" s="363"/>
      <c r="I59" s="363"/>
      <c r="J59" s="153"/>
      <c r="K59" s="153"/>
      <c r="L59" s="2"/>
      <c r="M59" s="153"/>
      <c r="N59" s="153"/>
      <c r="O59" s="153"/>
      <c r="P59" s="153"/>
      <c r="Q59" s="153"/>
      <c r="R59" s="153"/>
      <c r="S59" s="153"/>
      <c r="T59" s="153"/>
      <c r="U59" s="153"/>
      <c r="V59" s="153"/>
      <c r="W59" s="153"/>
      <c r="X59" s="153"/>
      <c r="Y59" s="153"/>
      <c r="Z59" s="153"/>
      <c r="AA59" s="153"/>
      <c r="AB59" s="153"/>
      <c r="AC59" s="153"/>
      <c r="AD59" s="153"/>
      <c r="AE59" s="153"/>
      <c r="AF59" s="153"/>
      <c r="AG59" s="153"/>
      <c r="AH59" s="153"/>
      <c r="AI59" s="153"/>
      <c r="AJ59" s="153"/>
      <c r="AK59" s="153"/>
      <c r="AL59" s="153"/>
      <c r="AM59" s="153"/>
      <c r="AN59" s="153"/>
      <c r="AO59" s="153"/>
      <c r="AP59" s="153"/>
      <c r="AQ59" s="153"/>
      <c r="AR59" s="153"/>
      <c r="AS59" s="153"/>
      <c r="AT59" s="153"/>
      <c r="AU59" s="153"/>
      <c r="AV59" s="153"/>
      <c r="AW59" s="153"/>
    </row>
    <row r="60" spans="1:49" ht="16" customHeight="1" x14ac:dyDescent="0.2">
      <c r="A60" s="7"/>
      <c r="B60" s="363"/>
      <c r="C60" s="363"/>
      <c r="D60" s="363"/>
      <c r="E60" s="363"/>
      <c r="F60" s="363"/>
      <c r="G60" s="363"/>
      <c r="H60" s="363"/>
      <c r="I60" s="363"/>
      <c r="J60" s="153"/>
      <c r="K60" s="153"/>
      <c r="L60" s="2"/>
      <c r="M60" s="153"/>
      <c r="N60" s="153"/>
      <c r="O60" s="153"/>
      <c r="P60" s="153"/>
      <c r="Q60" s="153"/>
      <c r="R60" s="153"/>
      <c r="S60" s="153"/>
      <c r="T60" s="153"/>
      <c r="U60" s="153"/>
      <c r="V60" s="153"/>
      <c r="W60" s="153"/>
      <c r="X60" s="153"/>
      <c r="Y60" s="153"/>
      <c r="Z60" s="153"/>
      <c r="AA60" s="153"/>
      <c r="AB60" s="153"/>
      <c r="AC60" s="153"/>
      <c r="AD60" s="153"/>
      <c r="AE60" s="153"/>
      <c r="AF60" s="153"/>
      <c r="AG60" s="153"/>
      <c r="AH60" s="153"/>
      <c r="AI60" s="153"/>
      <c r="AJ60" s="153"/>
      <c r="AK60" s="153"/>
      <c r="AL60" s="153"/>
      <c r="AM60" s="153"/>
      <c r="AN60" s="153"/>
      <c r="AO60" s="153"/>
      <c r="AP60" s="153"/>
      <c r="AQ60" s="153"/>
      <c r="AR60" s="153"/>
      <c r="AS60" s="153"/>
      <c r="AT60" s="153"/>
      <c r="AU60" s="153"/>
      <c r="AV60" s="153"/>
      <c r="AW60" s="153"/>
    </row>
    <row r="61" spans="1:49" ht="16" customHeight="1" x14ac:dyDescent="0.2">
      <c r="A61" s="7"/>
      <c r="B61" s="153"/>
      <c r="C61" s="153"/>
      <c r="D61" s="153"/>
      <c r="E61" s="153"/>
      <c r="F61" s="153"/>
      <c r="G61" s="153"/>
      <c r="H61" s="153"/>
      <c r="I61" s="153"/>
      <c r="J61" s="153"/>
      <c r="K61" s="153"/>
      <c r="L61" s="2"/>
      <c r="M61" s="153"/>
      <c r="N61" s="153"/>
      <c r="O61" s="153"/>
      <c r="P61" s="153"/>
      <c r="Q61" s="153"/>
      <c r="R61" s="153"/>
      <c r="S61" s="153"/>
      <c r="T61" s="153"/>
      <c r="U61" s="153"/>
      <c r="V61" s="153"/>
      <c r="W61" s="153"/>
      <c r="X61" s="153"/>
      <c r="Y61" s="153"/>
      <c r="Z61" s="153"/>
      <c r="AA61" s="153"/>
      <c r="AB61" s="153"/>
      <c r="AC61" s="153"/>
      <c r="AD61" s="153"/>
      <c r="AE61" s="153"/>
      <c r="AF61" s="153"/>
      <c r="AG61" s="153"/>
      <c r="AH61" s="153"/>
      <c r="AI61" s="153"/>
      <c r="AJ61" s="153"/>
      <c r="AK61" s="153"/>
      <c r="AL61" s="153"/>
      <c r="AM61" s="153"/>
      <c r="AN61" s="153"/>
      <c r="AO61" s="153"/>
      <c r="AP61" s="153"/>
      <c r="AQ61" s="153"/>
      <c r="AR61" s="153"/>
      <c r="AS61" s="153"/>
      <c r="AT61" s="153"/>
      <c r="AU61" s="153"/>
      <c r="AV61" s="153"/>
      <c r="AW61" s="153"/>
    </row>
    <row r="62" spans="1:49" ht="16" customHeight="1" x14ac:dyDescent="0.2">
      <c r="A62" s="7"/>
      <c r="B62" s="153"/>
      <c r="C62" s="153"/>
      <c r="D62" s="153"/>
      <c r="E62" s="153"/>
      <c r="F62" s="168"/>
      <c r="G62" s="168"/>
      <c r="H62" s="153"/>
      <c r="I62" s="153"/>
      <c r="J62" s="153"/>
      <c r="K62" s="153"/>
      <c r="L62" s="2"/>
      <c r="M62" s="153"/>
      <c r="N62" s="153"/>
      <c r="O62" s="153"/>
      <c r="P62" s="153"/>
      <c r="Q62" s="153"/>
      <c r="R62" s="153"/>
      <c r="S62" s="153"/>
      <c r="T62" s="153"/>
      <c r="U62" s="153"/>
      <c r="V62" s="153"/>
      <c r="W62" s="153"/>
      <c r="X62" s="153"/>
      <c r="Y62" s="153"/>
      <c r="Z62" s="153"/>
      <c r="AA62" s="153"/>
      <c r="AB62" s="153"/>
      <c r="AC62" s="153"/>
      <c r="AD62" s="153"/>
      <c r="AE62" s="153"/>
      <c r="AF62" s="153"/>
      <c r="AG62" s="153"/>
      <c r="AH62" s="153"/>
      <c r="AI62" s="153"/>
      <c r="AJ62" s="153"/>
      <c r="AK62" s="153"/>
      <c r="AL62" s="153"/>
      <c r="AM62" s="153"/>
      <c r="AN62" s="153"/>
      <c r="AO62" s="153"/>
      <c r="AP62" s="153"/>
      <c r="AQ62" s="153"/>
      <c r="AR62" s="153"/>
      <c r="AS62" s="153"/>
      <c r="AT62" s="153"/>
      <c r="AU62" s="153"/>
      <c r="AV62" s="153"/>
      <c r="AW62" s="153"/>
    </row>
    <row r="63" spans="1:49" ht="16" customHeight="1" x14ac:dyDescent="0.2">
      <c r="A63" s="7"/>
      <c r="B63" s="153"/>
      <c r="C63" s="153"/>
      <c r="D63" s="153"/>
      <c r="E63" s="153"/>
      <c r="F63" s="153"/>
      <c r="G63" s="153"/>
      <c r="H63" s="153"/>
      <c r="I63" s="153"/>
      <c r="J63" s="153"/>
      <c r="K63" s="153"/>
      <c r="L63" s="2"/>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row>
    <row r="64" spans="1:49" ht="16" customHeight="1" thickBot="1" x14ac:dyDescent="0.25">
      <c r="A64" s="7"/>
      <c r="B64" s="153"/>
      <c r="C64" s="153"/>
      <c r="D64" s="153"/>
      <c r="E64" s="153"/>
      <c r="F64" s="153"/>
      <c r="G64" s="153"/>
      <c r="H64" s="153"/>
      <c r="I64" s="153"/>
      <c r="J64" s="153"/>
      <c r="K64" s="153"/>
      <c r="L64" s="2"/>
      <c r="M64" s="153"/>
      <c r="N64" s="153"/>
      <c r="O64" s="153"/>
      <c r="P64" s="153"/>
      <c r="Q64" s="153"/>
      <c r="R64" s="153"/>
      <c r="S64" s="153"/>
      <c r="T64" s="153"/>
      <c r="U64" s="153"/>
      <c r="V64" s="153"/>
      <c r="W64" s="153"/>
      <c r="X64" s="153"/>
      <c r="Y64" s="153"/>
      <c r="Z64" s="153"/>
      <c r="AA64" s="153"/>
      <c r="AB64" s="153"/>
      <c r="AC64" s="153"/>
      <c r="AD64" s="153"/>
      <c r="AE64" s="153"/>
      <c r="AF64" s="153"/>
      <c r="AG64" s="153"/>
      <c r="AH64" s="153"/>
      <c r="AI64" s="153"/>
      <c r="AJ64" s="153"/>
      <c r="AK64" s="153"/>
      <c r="AL64" s="153"/>
      <c r="AM64" s="153"/>
      <c r="AN64" s="153"/>
      <c r="AO64" s="153"/>
      <c r="AP64" s="153"/>
      <c r="AQ64" s="153"/>
      <c r="AR64" s="153"/>
      <c r="AS64" s="153"/>
      <c r="AT64" s="153"/>
      <c r="AU64" s="153"/>
      <c r="AV64" s="153"/>
      <c r="AW64" s="153"/>
    </row>
    <row r="65" spans="1:49" ht="16" customHeight="1" thickBot="1" x14ac:dyDescent="0.25">
      <c r="A65" s="7"/>
      <c r="B65" s="153"/>
      <c r="C65" s="153"/>
      <c r="D65" s="153"/>
      <c r="E65" s="170"/>
      <c r="F65" s="171" t="s">
        <v>190</v>
      </c>
      <c r="G65" s="189">
        <f>(1-$D$9)*G47*D10</f>
        <v>78.727941176470594</v>
      </c>
      <c r="H65" s="153"/>
      <c r="I65" s="153"/>
      <c r="J65" s="153"/>
      <c r="K65" s="153"/>
      <c r="L65" s="2"/>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row>
    <row r="66" spans="1:49" ht="16" customHeight="1" x14ac:dyDescent="0.2">
      <c r="A66" s="7"/>
      <c r="B66" s="153"/>
      <c r="C66" s="153"/>
      <c r="D66" s="153"/>
      <c r="E66" s="153"/>
      <c r="F66" s="153"/>
      <c r="G66" s="153"/>
      <c r="H66" s="153"/>
      <c r="I66" s="153"/>
      <c r="J66" s="153"/>
      <c r="K66" s="153"/>
      <c r="L66" s="2"/>
      <c r="M66" s="153"/>
      <c r="N66" s="153"/>
      <c r="O66" s="153"/>
      <c r="P66" s="153"/>
      <c r="Q66" s="153"/>
      <c r="R66" s="153"/>
      <c r="S66" s="153"/>
      <c r="T66" s="153"/>
      <c r="U66" s="153"/>
      <c r="V66" s="153"/>
      <c r="W66" s="153"/>
      <c r="X66" s="153"/>
      <c r="Y66" s="153"/>
      <c r="Z66" s="153"/>
      <c r="AA66" s="153"/>
      <c r="AB66" s="153"/>
      <c r="AC66" s="153"/>
      <c r="AD66" s="153"/>
      <c r="AE66" s="153"/>
      <c r="AF66" s="153"/>
      <c r="AG66" s="153"/>
      <c r="AH66" s="153"/>
      <c r="AI66" s="153"/>
      <c r="AJ66" s="153"/>
      <c r="AK66" s="153"/>
      <c r="AL66" s="153"/>
      <c r="AM66" s="153"/>
      <c r="AN66" s="153"/>
      <c r="AO66" s="153"/>
      <c r="AP66" s="153"/>
      <c r="AQ66" s="153"/>
      <c r="AR66" s="153"/>
      <c r="AS66" s="153"/>
      <c r="AT66" s="153"/>
      <c r="AU66" s="153"/>
      <c r="AV66" s="153"/>
      <c r="AW66" s="153"/>
    </row>
    <row r="67" spans="1:49" ht="16" customHeight="1" x14ac:dyDescent="0.2">
      <c r="A67" s="7" t="s">
        <v>191</v>
      </c>
      <c r="B67" s="363" t="s">
        <v>192</v>
      </c>
      <c r="C67" s="363"/>
      <c r="D67" s="363"/>
      <c r="E67" s="363"/>
      <c r="F67" s="363"/>
      <c r="G67" s="363"/>
      <c r="H67" s="363"/>
      <c r="I67" s="363"/>
      <c r="J67" s="153"/>
      <c r="K67" s="153"/>
      <c r="L67" s="153"/>
      <c r="M67" s="153"/>
      <c r="N67" s="153"/>
      <c r="O67" s="153"/>
      <c r="P67" s="153"/>
      <c r="Q67" s="153"/>
      <c r="R67" s="153"/>
      <c r="S67" s="153"/>
      <c r="T67" s="153"/>
      <c r="U67" s="153"/>
      <c r="V67" s="153"/>
      <c r="W67" s="153"/>
      <c r="X67" s="153"/>
      <c r="Y67" s="153"/>
      <c r="Z67" s="153"/>
      <c r="AA67" s="153"/>
      <c r="AB67" s="153"/>
      <c r="AC67" s="153"/>
      <c r="AD67" s="153"/>
      <c r="AE67" s="153"/>
      <c r="AF67" s="153"/>
      <c r="AG67" s="153"/>
      <c r="AH67" s="153"/>
      <c r="AI67" s="153"/>
      <c r="AJ67" s="153"/>
      <c r="AK67" s="153"/>
      <c r="AL67" s="153"/>
      <c r="AM67" s="153"/>
      <c r="AN67" s="153"/>
      <c r="AO67" s="153"/>
      <c r="AP67" s="153"/>
      <c r="AQ67" s="153"/>
      <c r="AR67" s="153"/>
      <c r="AS67" s="153"/>
      <c r="AT67" s="153"/>
      <c r="AU67" s="153"/>
      <c r="AV67" s="153"/>
      <c r="AW67" s="153"/>
    </row>
    <row r="68" spans="1:49" ht="16" customHeight="1" x14ac:dyDescent="0.2">
      <c r="A68" s="7"/>
      <c r="B68" s="363"/>
      <c r="C68" s="363"/>
      <c r="D68" s="363"/>
      <c r="E68" s="363"/>
      <c r="F68" s="363"/>
      <c r="G68" s="363"/>
      <c r="H68" s="363"/>
      <c r="I68" s="36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3"/>
      <c r="AJ68" s="153"/>
      <c r="AK68" s="153"/>
      <c r="AL68" s="153"/>
      <c r="AM68" s="153"/>
      <c r="AN68" s="153"/>
      <c r="AO68" s="153"/>
      <c r="AP68" s="153"/>
      <c r="AQ68" s="153"/>
      <c r="AR68" s="153"/>
      <c r="AS68" s="153"/>
      <c r="AT68" s="153"/>
      <c r="AU68" s="153"/>
      <c r="AV68" s="153"/>
      <c r="AW68" s="153"/>
    </row>
    <row r="69" spans="1:49" ht="16" customHeight="1" x14ac:dyDescent="0.2">
      <c r="A69" s="7"/>
      <c r="B69" s="153"/>
      <c r="C69" s="153"/>
      <c r="D69" s="153"/>
      <c r="E69" s="153"/>
      <c r="F69" s="153"/>
      <c r="G69" s="153"/>
      <c r="H69" s="153"/>
      <c r="I69" s="153"/>
      <c r="J69" s="153"/>
      <c r="K69" s="153"/>
      <c r="L69" s="153"/>
      <c r="M69" s="153"/>
      <c r="N69" s="153"/>
      <c r="O69" s="153"/>
      <c r="P69" s="153"/>
      <c r="Q69" s="153"/>
      <c r="R69" s="153"/>
      <c r="S69" s="153"/>
      <c r="T69" s="153"/>
      <c r="U69" s="153"/>
      <c r="V69" s="153"/>
      <c r="W69" s="153"/>
      <c r="X69" s="153"/>
      <c r="Y69" s="153"/>
      <c r="Z69" s="153"/>
      <c r="AA69" s="153"/>
      <c r="AB69" s="153"/>
      <c r="AC69" s="153"/>
      <c r="AD69" s="153"/>
      <c r="AE69" s="153"/>
      <c r="AF69" s="153"/>
      <c r="AG69" s="153"/>
      <c r="AH69" s="153"/>
      <c r="AI69" s="153"/>
      <c r="AJ69" s="153"/>
      <c r="AK69" s="153"/>
      <c r="AL69" s="153"/>
      <c r="AM69" s="153"/>
      <c r="AN69" s="153"/>
      <c r="AO69" s="153"/>
      <c r="AP69" s="153"/>
      <c r="AQ69" s="153"/>
      <c r="AR69" s="153"/>
      <c r="AS69" s="153"/>
      <c r="AT69" s="153"/>
      <c r="AU69" s="153"/>
      <c r="AV69" s="153"/>
      <c r="AW69" s="153"/>
    </row>
    <row r="70" spans="1:49" ht="16" customHeight="1" x14ac:dyDescent="0.2">
      <c r="A70" s="7"/>
      <c r="B70" s="153"/>
      <c r="C70" s="153"/>
      <c r="D70" s="153"/>
      <c r="E70" s="153"/>
      <c r="F70" s="168"/>
      <c r="G70" s="168"/>
      <c r="H70" s="153"/>
      <c r="I70" s="153"/>
      <c r="J70" s="153"/>
      <c r="K70" s="153"/>
      <c r="L70" s="2"/>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row>
    <row r="71" spans="1:49" ht="16" customHeight="1" x14ac:dyDescent="0.2">
      <c r="A71" s="7"/>
      <c r="B71" s="153"/>
      <c r="C71" s="153"/>
      <c r="D71" s="153"/>
      <c r="E71" s="153"/>
      <c r="F71" s="153"/>
      <c r="G71" s="153"/>
      <c r="H71" s="153"/>
      <c r="I71" s="153"/>
      <c r="J71" s="153"/>
      <c r="K71" s="153"/>
      <c r="L71" s="2"/>
      <c r="M71" s="153"/>
      <c r="N71" s="153"/>
      <c r="O71" s="153"/>
      <c r="P71" s="153"/>
      <c r="Q71" s="153"/>
      <c r="R71" s="153"/>
      <c r="S71" s="153"/>
      <c r="T71" s="153"/>
      <c r="U71" s="153"/>
      <c r="V71" s="153"/>
      <c r="W71" s="153"/>
      <c r="X71" s="153"/>
      <c r="Y71" s="153"/>
      <c r="Z71" s="153"/>
      <c r="AA71" s="153"/>
      <c r="AB71" s="153"/>
      <c r="AC71" s="153"/>
      <c r="AD71" s="153"/>
      <c r="AE71" s="153"/>
      <c r="AF71" s="153"/>
      <c r="AG71" s="153"/>
      <c r="AH71" s="153"/>
      <c r="AI71" s="153"/>
      <c r="AJ71" s="153"/>
      <c r="AK71" s="153"/>
      <c r="AL71" s="153"/>
      <c r="AM71" s="153"/>
      <c r="AN71" s="153"/>
      <c r="AO71" s="153"/>
      <c r="AP71" s="153"/>
      <c r="AQ71" s="153"/>
      <c r="AR71" s="153"/>
      <c r="AS71" s="153"/>
      <c r="AT71" s="153"/>
      <c r="AU71" s="153"/>
      <c r="AV71" s="153"/>
      <c r="AW71" s="153"/>
    </row>
    <row r="72" spans="1:49" ht="16" customHeight="1" x14ac:dyDescent="0.2">
      <c r="A72" s="7"/>
      <c r="B72" s="153"/>
      <c r="C72" s="153"/>
      <c r="D72" s="153"/>
      <c r="E72" s="153"/>
      <c r="F72" s="153"/>
      <c r="G72" s="153"/>
      <c r="H72" s="153"/>
      <c r="I72" s="153"/>
      <c r="J72" s="153"/>
      <c r="K72" s="153"/>
      <c r="L72" s="2"/>
      <c r="M72" s="153"/>
      <c r="N72" s="153"/>
      <c r="O72" s="153"/>
      <c r="P72" s="153"/>
      <c r="Q72" s="153"/>
      <c r="R72" s="153"/>
      <c r="S72" s="153"/>
      <c r="T72" s="153"/>
      <c r="U72" s="153"/>
      <c r="V72" s="153"/>
      <c r="W72" s="153"/>
      <c r="X72" s="153"/>
      <c r="Y72" s="153"/>
      <c r="Z72" s="153"/>
      <c r="AA72" s="153"/>
      <c r="AB72" s="153"/>
      <c r="AC72" s="153"/>
      <c r="AD72" s="153"/>
      <c r="AE72" s="153"/>
      <c r="AF72" s="153"/>
      <c r="AG72" s="153"/>
      <c r="AH72" s="153"/>
      <c r="AI72" s="153"/>
      <c r="AJ72" s="153"/>
      <c r="AK72" s="153"/>
      <c r="AL72" s="153"/>
      <c r="AM72" s="153"/>
      <c r="AN72" s="153"/>
      <c r="AO72" s="153"/>
      <c r="AP72" s="153"/>
      <c r="AQ72" s="153"/>
      <c r="AR72" s="153"/>
      <c r="AS72" s="153"/>
      <c r="AT72" s="153"/>
      <c r="AU72" s="153"/>
      <c r="AV72" s="153"/>
      <c r="AW72" s="153"/>
    </row>
    <row r="73" spans="1:49" ht="16" customHeight="1" x14ac:dyDescent="0.2">
      <c r="A73" s="7"/>
      <c r="B73" s="153" t="s">
        <v>193</v>
      </c>
      <c r="C73" s="153"/>
      <c r="D73" s="153"/>
      <c r="E73" s="153"/>
      <c r="F73" s="153"/>
      <c r="G73" s="153"/>
      <c r="H73" s="153"/>
      <c r="I73" s="153"/>
      <c r="J73" s="153"/>
      <c r="K73" s="2"/>
      <c r="L73" s="153"/>
      <c r="M73" s="153"/>
      <c r="N73" s="153"/>
      <c r="O73" s="153"/>
      <c r="P73" s="153"/>
      <c r="Q73" s="153"/>
      <c r="R73" s="153"/>
      <c r="S73" s="153"/>
      <c r="T73" s="153"/>
      <c r="U73" s="153"/>
      <c r="V73" s="153"/>
      <c r="W73" s="153"/>
      <c r="X73" s="153"/>
      <c r="Y73" s="153"/>
      <c r="Z73" s="153"/>
      <c r="AA73" s="153"/>
      <c r="AB73" s="153"/>
      <c r="AC73" s="153"/>
      <c r="AD73" s="153"/>
      <c r="AE73" s="153"/>
      <c r="AF73" s="153"/>
      <c r="AG73" s="153"/>
      <c r="AH73" s="153"/>
      <c r="AI73" s="153"/>
      <c r="AJ73" s="153"/>
      <c r="AK73" s="153"/>
      <c r="AL73" s="153"/>
      <c r="AM73" s="153"/>
      <c r="AN73" s="153"/>
      <c r="AO73" s="153"/>
      <c r="AP73" s="153"/>
      <c r="AQ73" s="153"/>
      <c r="AR73" s="153"/>
      <c r="AS73" s="153"/>
      <c r="AT73" s="153"/>
      <c r="AU73" s="153"/>
      <c r="AV73" s="153"/>
    </row>
    <row r="74" spans="1:49" ht="16" customHeight="1" x14ac:dyDescent="0.2">
      <c r="A74" s="7"/>
      <c r="B74" s="153"/>
      <c r="C74" s="153"/>
      <c r="D74" s="153"/>
      <c r="E74" s="153"/>
      <c r="F74" s="153"/>
      <c r="G74" s="153"/>
      <c r="H74" s="153"/>
      <c r="I74" s="153"/>
      <c r="J74" s="153"/>
      <c r="K74" s="2"/>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3"/>
      <c r="AJ74" s="153"/>
      <c r="AK74" s="153"/>
      <c r="AL74" s="153"/>
      <c r="AM74" s="153"/>
      <c r="AN74" s="153"/>
      <c r="AO74" s="153"/>
      <c r="AP74" s="153"/>
      <c r="AQ74" s="153"/>
      <c r="AR74" s="153"/>
      <c r="AS74" s="153"/>
      <c r="AT74" s="153"/>
      <c r="AU74" s="153"/>
      <c r="AV74" s="153"/>
    </row>
    <row r="75" spans="1:49" ht="16" customHeight="1" x14ac:dyDescent="0.2">
      <c r="A75" s="7"/>
      <c r="B75" s="153"/>
      <c r="C75" s="153"/>
      <c r="D75" s="172" t="s">
        <v>194</v>
      </c>
      <c r="E75" s="173">
        <v>0</v>
      </c>
      <c r="F75" s="173">
        <v>1</v>
      </c>
      <c r="G75" s="153"/>
      <c r="H75" s="153"/>
      <c r="I75" s="153"/>
      <c r="J75" s="153"/>
      <c r="K75" s="2"/>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row>
    <row r="76" spans="1:49" ht="16" customHeight="1" x14ac:dyDescent="0.2">
      <c r="A76" s="7"/>
      <c r="B76" s="153"/>
      <c r="C76" s="153"/>
      <c r="D76" s="174" t="s">
        <v>150</v>
      </c>
      <c r="E76" s="175">
        <f>D6</f>
        <v>1650</v>
      </c>
      <c r="F76" s="175">
        <v>0</v>
      </c>
      <c r="G76" s="153"/>
      <c r="H76" s="153"/>
      <c r="I76" s="153"/>
      <c r="J76" s="153"/>
      <c r="K76" s="2"/>
      <c r="L76" s="153"/>
      <c r="M76" s="153"/>
      <c r="N76" s="153"/>
      <c r="O76" s="153"/>
      <c r="P76" s="153"/>
      <c r="Q76" s="153"/>
      <c r="R76" s="153"/>
      <c r="S76" s="153"/>
      <c r="T76" s="153"/>
      <c r="U76" s="153"/>
      <c r="V76" s="153"/>
      <c r="W76" s="153"/>
      <c r="X76" s="153"/>
      <c r="Y76" s="153"/>
      <c r="Z76" s="153"/>
      <c r="AA76" s="153"/>
      <c r="AB76" s="153"/>
      <c r="AC76" s="153"/>
      <c r="AD76" s="153"/>
      <c r="AE76" s="153"/>
      <c r="AF76" s="153"/>
      <c r="AG76" s="153"/>
      <c r="AH76" s="153"/>
      <c r="AI76" s="153"/>
      <c r="AJ76" s="153"/>
      <c r="AK76" s="153"/>
      <c r="AL76" s="153"/>
      <c r="AM76" s="153"/>
      <c r="AN76" s="153"/>
      <c r="AO76" s="153"/>
      <c r="AP76" s="153"/>
      <c r="AQ76" s="153"/>
      <c r="AR76" s="153"/>
      <c r="AS76" s="153"/>
      <c r="AT76" s="153"/>
      <c r="AU76" s="153"/>
      <c r="AV76" s="153"/>
    </row>
    <row r="77" spans="1:49" ht="16" customHeight="1" x14ac:dyDescent="0.2">
      <c r="A77" s="7"/>
      <c r="B77" s="153"/>
      <c r="C77" s="153"/>
      <c r="D77" s="176" t="s">
        <v>122</v>
      </c>
      <c r="E77" s="175">
        <v>0</v>
      </c>
      <c r="F77" s="175">
        <f>D7</f>
        <v>1325</v>
      </c>
      <c r="G77" s="153"/>
      <c r="H77" s="153"/>
      <c r="I77" s="153"/>
      <c r="J77" s="153"/>
      <c r="K77" s="2"/>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row>
    <row r="78" spans="1:49" ht="16" customHeight="1" x14ac:dyDescent="0.2">
      <c r="A78" s="7"/>
      <c r="B78" s="153"/>
      <c r="C78" s="153"/>
      <c r="D78" s="177" t="s">
        <v>141</v>
      </c>
      <c r="E78" s="175">
        <v>0</v>
      </c>
      <c r="F78" s="175">
        <f>E76</f>
        <v>1650</v>
      </c>
      <c r="G78" s="153"/>
      <c r="H78" s="153"/>
      <c r="I78" s="153"/>
      <c r="J78" s="153"/>
      <c r="K78" s="2"/>
      <c r="L78" s="153"/>
      <c r="M78" s="153"/>
      <c r="N78" s="153"/>
      <c r="O78" s="153"/>
      <c r="P78" s="153"/>
      <c r="Q78" s="153"/>
      <c r="R78" s="153"/>
      <c r="S78" s="153"/>
      <c r="T78" s="153"/>
      <c r="U78" s="153"/>
      <c r="V78" s="153"/>
      <c r="W78" s="153"/>
      <c r="X78" s="153"/>
      <c r="Y78" s="153"/>
      <c r="Z78" s="153"/>
      <c r="AA78" s="153"/>
      <c r="AB78" s="153"/>
      <c r="AC78" s="153"/>
      <c r="AD78" s="153"/>
      <c r="AE78" s="153"/>
      <c r="AF78" s="153"/>
      <c r="AG78" s="153"/>
      <c r="AH78" s="153"/>
      <c r="AI78" s="153"/>
      <c r="AJ78" s="153"/>
      <c r="AK78" s="153"/>
      <c r="AL78" s="153"/>
      <c r="AM78" s="153"/>
      <c r="AN78" s="153"/>
      <c r="AO78" s="153"/>
      <c r="AP78" s="153"/>
      <c r="AQ78" s="153"/>
      <c r="AR78" s="153"/>
      <c r="AS78" s="153"/>
      <c r="AT78" s="153"/>
      <c r="AU78" s="153"/>
      <c r="AV78" s="153"/>
    </row>
    <row r="79" spans="1:49" ht="16" customHeight="1" x14ac:dyDescent="0.2">
      <c r="A79" s="7"/>
      <c r="B79" s="153"/>
      <c r="C79" s="153"/>
      <c r="D79" s="178" t="s">
        <v>142</v>
      </c>
      <c r="E79" s="179">
        <v>0</v>
      </c>
      <c r="F79" s="179">
        <f>D7</f>
        <v>1325</v>
      </c>
      <c r="G79" s="153"/>
      <c r="H79" s="153"/>
      <c r="I79" s="153"/>
      <c r="J79" s="153"/>
      <c r="K79" s="2"/>
      <c r="L79" s="153"/>
      <c r="M79" s="153"/>
      <c r="N79" s="153"/>
      <c r="O79" s="153"/>
      <c r="P79" s="153"/>
      <c r="Q79" s="153"/>
      <c r="R79" s="153"/>
      <c r="S79" s="153"/>
      <c r="T79" s="153"/>
      <c r="U79" s="153"/>
      <c r="V79" s="153"/>
      <c r="W79" s="153"/>
      <c r="X79" s="153"/>
      <c r="Y79" s="153"/>
      <c r="Z79" s="153"/>
      <c r="AA79" s="153"/>
      <c r="AB79" s="153"/>
      <c r="AC79" s="153"/>
      <c r="AD79" s="153"/>
      <c r="AE79" s="153"/>
      <c r="AF79" s="153"/>
      <c r="AG79" s="153"/>
      <c r="AH79" s="153"/>
      <c r="AI79" s="153"/>
      <c r="AJ79" s="153"/>
      <c r="AK79" s="153"/>
      <c r="AL79" s="153"/>
      <c r="AM79" s="153"/>
      <c r="AN79" s="153"/>
      <c r="AO79" s="153"/>
      <c r="AP79" s="153"/>
      <c r="AQ79" s="153"/>
      <c r="AR79" s="153"/>
      <c r="AS79" s="153"/>
      <c r="AT79" s="153"/>
      <c r="AU79" s="153"/>
      <c r="AV79" s="153"/>
    </row>
    <row r="80" spans="1:49" ht="16" customHeight="1" x14ac:dyDescent="0.2">
      <c r="A80" s="7"/>
      <c r="B80" s="153"/>
      <c r="C80" s="153"/>
      <c r="D80" s="180" t="s">
        <v>149</v>
      </c>
      <c r="E80" s="181">
        <f>E76-E78</f>
        <v>1650</v>
      </c>
      <c r="F80" s="181"/>
      <c r="G80" s="153"/>
      <c r="H80" s="153"/>
      <c r="I80" s="153"/>
      <c r="J80" s="153"/>
      <c r="K80" s="2"/>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3"/>
      <c r="AJ80" s="153"/>
      <c r="AK80" s="153"/>
      <c r="AL80" s="153"/>
      <c r="AM80" s="153"/>
      <c r="AN80" s="153"/>
      <c r="AO80" s="153"/>
      <c r="AP80" s="153"/>
      <c r="AQ80" s="153"/>
      <c r="AR80" s="153"/>
      <c r="AS80" s="153"/>
      <c r="AT80" s="153"/>
      <c r="AU80" s="153"/>
      <c r="AV80" s="153"/>
    </row>
    <row r="81" spans="1:49" ht="16" customHeight="1" x14ac:dyDescent="0.2">
      <c r="A81" s="7"/>
      <c r="B81" s="153"/>
      <c r="C81" s="153"/>
      <c r="D81" s="182" t="s">
        <v>146</v>
      </c>
      <c r="E81" s="175">
        <f>F77/1.02</f>
        <v>1299.0196078431372</v>
      </c>
      <c r="F81" s="175">
        <v>0</v>
      </c>
      <c r="G81" s="153"/>
      <c r="H81" s="153"/>
      <c r="I81" s="153"/>
      <c r="J81" s="153"/>
      <c r="K81" s="2"/>
      <c r="L81" s="153"/>
      <c r="M81" s="153"/>
      <c r="N81" s="153"/>
      <c r="O81" s="153"/>
      <c r="P81" s="153"/>
      <c r="Q81" s="153"/>
      <c r="R81" s="153"/>
      <c r="S81" s="153"/>
      <c r="T81" s="153"/>
      <c r="U81" s="153"/>
      <c r="V81" s="153"/>
      <c r="W81" s="153"/>
      <c r="X81" s="153"/>
      <c r="Y81" s="153"/>
      <c r="Z81" s="153"/>
      <c r="AA81" s="153"/>
      <c r="AB81" s="153"/>
      <c r="AC81" s="153"/>
      <c r="AD81" s="153"/>
      <c r="AE81" s="153"/>
      <c r="AF81" s="153"/>
      <c r="AG81" s="153"/>
      <c r="AH81" s="153"/>
      <c r="AI81" s="153"/>
      <c r="AJ81" s="153"/>
      <c r="AK81" s="153"/>
      <c r="AL81" s="153"/>
      <c r="AM81" s="153"/>
      <c r="AN81" s="153"/>
      <c r="AO81" s="153"/>
      <c r="AP81" s="153"/>
      <c r="AQ81" s="153"/>
      <c r="AR81" s="153"/>
      <c r="AS81" s="153"/>
      <c r="AT81" s="153"/>
      <c r="AU81" s="153"/>
      <c r="AV81" s="153"/>
    </row>
    <row r="82" spans="1:49" ht="16" customHeight="1" x14ac:dyDescent="0.2">
      <c r="A82" s="7"/>
      <c r="B82" s="153"/>
      <c r="C82" s="153"/>
      <c r="D82" s="172" t="s">
        <v>14</v>
      </c>
      <c r="E82" s="183">
        <f>E81*$D$8</f>
        <v>974.26470588235293</v>
      </c>
      <c r="F82" s="183">
        <f>F81*$D$8</f>
        <v>0</v>
      </c>
      <c r="G82" s="153"/>
      <c r="H82" s="153"/>
      <c r="I82" s="153"/>
      <c r="J82" s="153"/>
      <c r="K82" s="2"/>
      <c r="L82" s="153"/>
      <c r="M82" s="153"/>
      <c r="N82" s="153"/>
      <c r="O82" s="153"/>
      <c r="P82" s="153"/>
      <c r="Q82" s="153"/>
      <c r="R82" s="153"/>
      <c r="S82" s="153"/>
      <c r="T82" s="153"/>
      <c r="U82" s="153"/>
      <c r="V82" s="153"/>
      <c r="W82" s="153"/>
      <c r="X82" s="153"/>
      <c r="Y82" s="153"/>
      <c r="Z82" s="153"/>
      <c r="AA82" s="153"/>
      <c r="AB82" s="153"/>
      <c r="AC82" s="153"/>
      <c r="AD82" s="153"/>
      <c r="AE82" s="153"/>
      <c r="AF82" s="153"/>
      <c r="AG82" s="153"/>
      <c r="AH82" s="153"/>
      <c r="AI82" s="153"/>
      <c r="AJ82" s="153"/>
      <c r="AK82" s="153"/>
      <c r="AL82" s="153"/>
      <c r="AM82" s="153"/>
      <c r="AN82" s="153"/>
      <c r="AO82" s="153"/>
      <c r="AP82" s="153"/>
      <c r="AQ82" s="153"/>
      <c r="AR82" s="153"/>
      <c r="AS82" s="153"/>
      <c r="AT82" s="153"/>
      <c r="AU82" s="153"/>
      <c r="AV82" s="153"/>
    </row>
    <row r="83" spans="1:49" ht="16" customHeight="1" x14ac:dyDescent="0.2">
      <c r="A83" s="7"/>
      <c r="B83" s="153"/>
      <c r="C83" s="153"/>
      <c r="D83" s="184" t="s">
        <v>73</v>
      </c>
      <c r="E83" s="175">
        <f>E82+E80</f>
        <v>2624.2647058823532</v>
      </c>
      <c r="F83" s="175">
        <f>F82+F80</f>
        <v>0</v>
      </c>
      <c r="G83" s="153"/>
      <c r="H83" s="153"/>
      <c r="I83" s="153"/>
      <c r="J83" s="153"/>
      <c r="K83" s="2"/>
      <c r="L83" s="153"/>
      <c r="M83" s="153"/>
      <c r="N83" s="153"/>
      <c r="O83" s="153"/>
      <c r="P83" s="153"/>
      <c r="Q83" s="153"/>
      <c r="R83" s="153"/>
      <c r="S83" s="153"/>
      <c r="T83" s="153"/>
      <c r="U83" s="153"/>
      <c r="V83" s="153"/>
      <c r="W83" s="153"/>
      <c r="X83" s="153"/>
      <c r="Y83" s="153"/>
      <c r="Z83" s="153"/>
      <c r="AA83" s="153"/>
      <c r="AB83" s="153"/>
      <c r="AC83" s="153"/>
      <c r="AD83" s="153"/>
      <c r="AE83" s="153"/>
      <c r="AF83" s="153"/>
      <c r="AG83" s="153"/>
      <c r="AH83" s="153"/>
      <c r="AI83" s="153"/>
      <c r="AJ83" s="153"/>
      <c r="AK83" s="153"/>
      <c r="AL83" s="153"/>
      <c r="AM83" s="153"/>
      <c r="AN83" s="153"/>
      <c r="AO83" s="153"/>
      <c r="AP83" s="153"/>
      <c r="AQ83" s="153"/>
      <c r="AR83" s="153"/>
      <c r="AS83" s="153"/>
      <c r="AT83" s="153"/>
      <c r="AU83" s="153"/>
      <c r="AV83" s="153"/>
    </row>
    <row r="84" spans="1:49" ht="16" customHeight="1" x14ac:dyDescent="0.2">
      <c r="A84" s="7"/>
      <c r="B84" s="153"/>
      <c r="C84" s="153"/>
      <c r="D84" s="177"/>
      <c r="E84" s="175"/>
      <c r="F84" s="175"/>
      <c r="G84" s="153"/>
      <c r="H84" s="153"/>
      <c r="I84" s="153"/>
      <c r="J84" s="153"/>
      <c r="K84" s="2"/>
      <c r="L84" s="153"/>
      <c r="M84" s="153"/>
      <c r="N84" s="153"/>
      <c r="O84" s="153"/>
      <c r="P84" s="153"/>
      <c r="Q84" s="153"/>
      <c r="R84" s="153"/>
      <c r="S84" s="153"/>
      <c r="T84" s="153"/>
      <c r="U84" s="153"/>
      <c r="V84" s="153"/>
      <c r="W84" s="153"/>
      <c r="X84" s="153"/>
      <c r="Y84" s="153"/>
      <c r="Z84" s="153"/>
      <c r="AA84" s="153"/>
      <c r="AB84" s="153"/>
      <c r="AC84" s="153"/>
      <c r="AD84" s="153"/>
      <c r="AE84" s="153"/>
      <c r="AF84" s="153"/>
      <c r="AG84" s="153"/>
      <c r="AH84" s="153"/>
      <c r="AI84" s="153"/>
      <c r="AJ84" s="153"/>
      <c r="AK84" s="153"/>
      <c r="AL84" s="153"/>
      <c r="AM84" s="153"/>
      <c r="AN84" s="153"/>
      <c r="AO84" s="153"/>
      <c r="AP84" s="153"/>
      <c r="AQ84" s="153"/>
      <c r="AR84" s="153"/>
      <c r="AS84" s="153"/>
      <c r="AT84" s="153"/>
      <c r="AU84" s="153"/>
      <c r="AV84" s="153"/>
    </row>
    <row r="85" spans="1:49" ht="16" customHeight="1" x14ac:dyDescent="0.2">
      <c r="A85" s="7"/>
      <c r="B85" s="153"/>
      <c r="C85" s="153"/>
      <c r="D85" s="174" t="s">
        <v>148</v>
      </c>
      <c r="E85" s="175">
        <f>(1-$D$9)*(E78-E79)</f>
        <v>0</v>
      </c>
      <c r="F85" s="175">
        <f>(1-$D$9)*(F78-F79)</f>
        <v>243.75</v>
      </c>
      <c r="G85" s="153"/>
      <c r="H85" s="153"/>
      <c r="I85" s="153"/>
      <c r="J85" s="153"/>
      <c r="K85" s="2"/>
      <c r="L85" s="153"/>
      <c r="M85" s="153"/>
      <c r="N85" s="153"/>
      <c r="O85" s="153"/>
      <c r="P85" s="153"/>
      <c r="Q85" s="153"/>
      <c r="R85" s="153"/>
      <c r="S85" s="153"/>
      <c r="T85" s="153"/>
      <c r="U85" s="153"/>
      <c r="V85" s="153"/>
      <c r="W85" s="153"/>
      <c r="X85" s="153"/>
      <c r="Y85" s="153"/>
      <c r="Z85" s="153"/>
      <c r="AA85" s="153"/>
      <c r="AB85" s="153"/>
      <c r="AC85" s="153"/>
      <c r="AD85" s="153"/>
      <c r="AE85" s="153"/>
      <c r="AF85" s="153"/>
      <c r="AG85" s="153"/>
      <c r="AH85" s="153"/>
      <c r="AI85" s="153"/>
      <c r="AJ85" s="153"/>
      <c r="AK85" s="153"/>
      <c r="AL85" s="153"/>
      <c r="AM85" s="153"/>
      <c r="AN85" s="153"/>
      <c r="AO85" s="153"/>
      <c r="AP85" s="153"/>
      <c r="AQ85" s="153"/>
      <c r="AR85" s="153"/>
      <c r="AS85" s="153"/>
      <c r="AT85" s="153"/>
      <c r="AU85" s="153"/>
      <c r="AV85" s="153"/>
    </row>
    <row r="86" spans="1:49" ht="16" customHeight="1" x14ac:dyDescent="0.2">
      <c r="A86" s="7"/>
      <c r="B86" s="153"/>
      <c r="C86" s="153"/>
      <c r="D86" s="174" t="s">
        <v>195</v>
      </c>
      <c r="E86" s="175">
        <v>0</v>
      </c>
      <c r="F86" s="175">
        <f>E83*$D$10*(1-$D$9)</f>
        <v>78.727941176470594</v>
      </c>
      <c r="G86" s="153"/>
      <c r="H86" s="153"/>
      <c r="I86" s="153"/>
      <c r="J86" s="153"/>
      <c r="K86" s="2"/>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53"/>
      <c r="AK86" s="153"/>
      <c r="AL86" s="153"/>
      <c r="AM86" s="153"/>
      <c r="AN86" s="153"/>
      <c r="AO86" s="153"/>
      <c r="AP86" s="153"/>
      <c r="AQ86" s="153"/>
      <c r="AR86" s="153"/>
      <c r="AS86" s="153"/>
      <c r="AT86" s="153"/>
      <c r="AU86" s="153"/>
      <c r="AV86" s="153"/>
    </row>
    <row r="87" spans="1:49" ht="16" customHeight="1" x14ac:dyDescent="0.2">
      <c r="A87" s="7"/>
      <c r="B87" s="153"/>
      <c r="C87" s="153"/>
      <c r="D87" s="185" t="s">
        <v>196</v>
      </c>
      <c r="E87" s="183">
        <f>E82</f>
        <v>974.26470588235293</v>
      </c>
      <c r="F87" s="183">
        <f>F82-E82</f>
        <v>-974.26470588235293</v>
      </c>
      <c r="G87" s="153"/>
      <c r="H87" s="153"/>
      <c r="I87" s="153"/>
      <c r="J87" s="153"/>
      <c r="K87" s="2"/>
      <c r="L87" s="153"/>
      <c r="M87" s="153"/>
      <c r="N87" s="153"/>
      <c r="O87" s="153"/>
      <c r="P87" s="153"/>
      <c r="Q87" s="153"/>
      <c r="R87" s="153"/>
      <c r="S87" s="153"/>
      <c r="T87" s="153"/>
      <c r="U87" s="153"/>
      <c r="V87" s="153"/>
      <c r="W87" s="153"/>
      <c r="X87" s="153"/>
      <c r="Y87" s="153"/>
      <c r="Z87" s="153"/>
      <c r="AA87" s="153"/>
      <c r="AB87" s="153"/>
      <c r="AC87" s="153"/>
      <c r="AD87" s="153"/>
      <c r="AE87" s="153"/>
      <c r="AF87" s="153"/>
      <c r="AG87" s="153"/>
      <c r="AH87" s="153"/>
      <c r="AI87" s="153"/>
      <c r="AJ87" s="153"/>
      <c r="AK87" s="153"/>
      <c r="AL87" s="153"/>
      <c r="AM87" s="153"/>
      <c r="AN87" s="153"/>
      <c r="AO87" s="153"/>
      <c r="AP87" s="153"/>
      <c r="AQ87" s="153"/>
      <c r="AR87" s="153"/>
      <c r="AS87" s="153"/>
      <c r="AT87" s="153"/>
      <c r="AU87" s="153"/>
      <c r="AV87" s="153"/>
    </row>
    <row r="88" spans="1:49" ht="16" customHeight="1" x14ac:dyDescent="0.2">
      <c r="A88" s="7"/>
      <c r="B88" s="153"/>
      <c r="C88" s="153"/>
      <c r="D88" s="186" t="s">
        <v>143</v>
      </c>
      <c r="E88" s="187">
        <f>E85+E86-E87</f>
        <v>-974.26470588235293</v>
      </c>
      <c r="F88" s="187">
        <f>F85+F86-F87</f>
        <v>1296.7426470588234</v>
      </c>
      <c r="G88" s="153"/>
      <c r="H88" s="153"/>
      <c r="I88" s="153"/>
      <c r="J88" s="153"/>
      <c r="K88" s="153"/>
      <c r="L88" s="2"/>
      <c r="M88" s="153"/>
      <c r="N88" s="153"/>
      <c r="O88" s="153"/>
      <c r="P88" s="153"/>
      <c r="Q88" s="153"/>
      <c r="R88" s="153"/>
      <c r="S88" s="153"/>
      <c r="T88" s="153"/>
      <c r="U88" s="153"/>
      <c r="V88" s="153"/>
      <c r="W88" s="153"/>
      <c r="X88" s="153"/>
      <c r="Y88" s="153"/>
      <c r="Z88" s="153"/>
      <c r="AA88" s="153"/>
      <c r="AB88" s="153"/>
      <c r="AC88" s="153"/>
      <c r="AD88" s="153"/>
      <c r="AE88" s="153"/>
      <c r="AF88" s="153"/>
      <c r="AG88" s="153"/>
      <c r="AH88" s="153"/>
      <c r="AI88" s="153"/>
      <c r="AJ88" s="153"/>
      <c r="AK88" s="153"/>
      <c r="AL88" s="153"/>
      <c r="AM88" s="153"/>
      <c r="AN88" s="153"/>
      <c r="AO88" s="153"/>
      <c r="AP88" s="153"/>
      <c r="AQ88" s="153"/>
      <c r="AR88" s="153"/>
      <c r="AS88" s="153"/>
      <c r="AT88" s="153"/>
      <c r="AU88" s="153"/>
      <c r="AV88" s="153"/>
      <c r="AW88" s="153"/>
    </row>
    <row r="89" spans="1:49" ht="16" customHeight="1" x14ac:dyDescent="0.2">
      <c r="A89" s="7"/>
      <c r="B89" s="153"/>
      <c r="C89" s="153"/>
      <c r="D89" s="153"/>
      <c r="E89" s="153"/>
      <c r="F89" s="153"/>
      <c r="G89" s="153"/>
      <c r="H89" s="153"/>
      <c r="I89" s="153"/>
      <c r="J89" s="153"/>
      <c r="K89" s="153"/>
      <c r="L89" s="2"/>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3"/>
      <c r="AJ89" s="153"/>
      <c r="AK89" s="153"/>
      <c r="AL89" s="153"/>
      <c r="AM89" s="153"/>
      <c r="AN89" s="153"/>
      <c r="AO89" s="153"/>
      <c r="AP89" s="153"/>
      <c r="AQ89" s="153"/>
      <c r="AR89" s="153"/>
      <c r="AS89" s="153"/>
      <c r="AT89" s="153"/>
      <c r="AU89" s="153"/>
      <c r="AV89" s="153"/>
      <c r="AW89" s="153"/>
    </row>
    <row r="90" spans="1:49" ht="16" customHeight="1" x14ac:dyDescent="0.2">
      <c r="A90" s="7"/>
      <c r="B90" s="153"/>
      <c r="C90" s="153"/>
      <c r="D90" s="153"/>
      <c r="E90" s="153"/>
      <c r="F90" s="153"/>
      <c r="G90" s="153"/>
      <c r="H90" s="153"/>
      <c r="I90" s="153"/>
      <c r="J90" s="153"/>
      <c r="K90" s="153"/>
      <c r="L90" s="2"/>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c r="AP90" s="153"/>
      <c r="AQ90" s="153"/>
      <c r="AR90" s="153"/>
      <c r="AS90" s="153"/>
      <c r="AT90" s="153"/>
      <c r="AU90" s="153"/>
      <c r="AV90" s="153"/>
      <c r="AW90" s="153"/>
    </row>
    <row r="91" spans="1:49" ht="16" customHeight="1" x14ac:dyDescent="0.2">
      <c r="A91" s="7" t="s">
        <v>197</v>
      </c>
      <c r="B91" s="363" t="s">
        <v>198</v>
      </c>
      <c r="C91" s="363"/>
      <c r="D91" s="363"/>
      <c r="E91" s="363"/>
      <c r="F91" s="363"/>
      <c r="G91" s="363"/>
      <c r="H91" s="363"/>
      <c r="I91" s="363"/>
      <c r="J91" s="153"/>
      <c r="K91" s="153"/>
      <c r="L91" s="2"/>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P91" s="153"/>
      <c r="AQ91" s="153"/>
      <c r="AR91" s="153"/>
      <c r="AS91" s="153"/>
      <c r="AT91" s="153"/>
      <c r="AU91" s="153"/>
      <c r="AV91" s="153"/>
      <c r="AW91" s="153"/>
    </row>
    <row r="92" spans="1:49" ht="16" customHeight="1" x14ac:dyDescent="0.2">
      <c r="A92" s="7"/>
      <c r="B92" s="363"/>
      <c r="C92" s="363"/>
      <c r="D92" s="363"/>
      <c r="E92" s="363"/>
      <c r="F92" s="363"/>
      <c r="G92" s="363"/>
      <c r="H92" s="363"/>
      <c r="I92" s="363"/>
      <c r="J92" s="153"/>
      <c r="K92" s="153"/>
      <c r="L92" s="2"/>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c r="AP92" s="153"/>
      <c r="AQ92" s="153"/>
      <c r="AR92" s="153"/>
      <c r="AS92" s="153"/>
      <c r="AT92" s="153"/>
      <c r="AU92" s="153"/>
      <c r="AV92" s="153"/>
      <c r="AW92" s="153"/>
    </row>
    <row r="93" spans="1:49" ht="16" customHeight="1" x14ac:dyDescent="0.2">
      <c r="A93" s="7"/>
      <c r="B93" s="153"/>
      <c r="C93" s="153"/>
      <c r="D93" s="153"/>
      <c r="E93" s="153"/>
      <c r="F93" s="153"/>
      <c r="G93" s="153"/>
      <c r="H93" s="153"/>
      <c r="I93" s="153"/>
      <c r="J93" s="153"/>
      <c r="K93" s="153"/>
      <c r="L93" s="2"/>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c r="AP93" s="153"/>
      <c r="AQ93" s="153"/>
      <c r="AR93" s="153"/>
      <c r="AS93" s="153"/>
      <c r="AT93" s="153"/>
      <c r="AU93" s="153"/>
      <c r="AV93" s="153"/>
      <c r="AW93" s="153"/>
    </row>
    <row r="94" spans="1:49" ht="16" customHeight="1" x14ac:dyDescent="0.2">
      <c r="A94" s="7"/>
      <c r="B94" s="153"/>
      <c r="C94" s="153"/>
      <c r="D94" s="153"/>
      <c r="E94" s="153"/>
      <c r="F94" s="168"/>
      <c r="G94" s="168"/>
      <c r="H94" s="153"/>
      <c r="I94" s="153"/>
      <c r="J94" s="153"/>
      <c r="K94" s="153"/>
      <c r="L94" s="2"/>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c r="AP94" s="153"/>
      <c r="AQ94" s="153"/>
      <c r="AR94" s="153"/>
      <c r="AS94" s="153"/>
      <c r="AT94" s="153"/>
      <c r="AU94" s="153"/>
      <c r="AV94" s="153"/>
      <c r="AW94" s="153"/>
    </row>
    <row r="95" spans="1:49" ht="16" customHeight="1" x14ac:dyDescent="0.2">
      <c r="A95" s="7"/>
      <c r="B95" s="153"/>
      <c r="C95" s="153"/>
      <c r="D95" s="153"/>
      <c r="E95" s="153"/>
      <c r="F95" s="153"/>
      <c r="G95" s="153"/>
      <c r="H95" s="153"/>
      <c r="I95" s="153"/>
      <c r="J95" s="153"/>
      <c r="K95" s="153"/>
      <c r="L95" s="2"/>
      <c r="M95" s="153"/>
      <c r="N95" s="153"/>
      <c r="O95" s="153"/>
      <c r="P95" s="153"/>
      <c r="Q95" s="153"/>
      <c r="R95" s="153"/>
      <c r="S95" s="153"/>
      <c r="T95" s="153"/>
      <c r="U95" s="153"/>
      <c r="V95" s="153"/>
      <c r="W95" s="153"/>
      <c r="X95" s="153"/>
      <c r="Y95" s="153"/>
      <c r="Z95" s="153"/>
      <c r="AA95" s="153"/>
      <c r="AB95" s="153"/>
      <c r="AC95" s="153"/>
      <c r="AD95" s="153"/>
      <c r="AE95" s="153"/>
      <c r="AF95" s="153"/>
      <c r="AG95" s="153"/>
      <c r="AH95" s="153"/>
      <c r="AI95" s="153"/>
      <c r="AJ95" s="153"/>
      <c r="AK95" s="153"/>
      <c r="AL95" s="153"/>
      <c r="AM95" s="153"/>
      <c r="AN95" s="153"/>
      <c r="AO95" s="153"/>
      <c r="AP95" s="153"/>
      <c r="AQ95" s="153"/>
      <c r="AR95" s="153"/>
      <c r="AS95" s="153"/>
      <c r="AT95" s="153"/>
      <c r="AU95" s="153"/>
      <c r="AV95" s="153"/>
      <c r="AW95" s="153"/>
    </row>
    <row r="96" spans="1:49" ht="16" customHeight="1" x14ac:dyDescent="0.2">
      <c r="A96" s="7"/>
      <c r="B96" s="153"/>
      <c r="C96" s="153"/>
      <c r="D96" s="153"/>
      <c r="E96" s="153"/>
      <c r="F96" s="153"/>
      <c r="G96" s="153"/>
      <c r="H96" s="153"/>
      <c r="I96" s="153"/>
      <c r="J96" s="153"/>
      <c r="K96" s="153"/>
      <c r="L96" s="2"/>
      <c r="M96" s="153"/>
      <c r="N96" s="153"/>
      <c r="O96" s="153"/>
      <c r="P96" s="153"/>
      <c r="Q96" s="153"/>
      <c r="R96" s="153"/>
      <c r="S96" s="153"/>
      <c r="T96" s="153"/>
      <c r="U96" s="153"/>
      <c r="V96" s="153"/>
      <c r="W96" s="153"/>
      <c r="X96" s="153"/>
      <c r="Y96" s="153"/>
      <c r="Z96" s="153"/>
      <c r="AA96" s="153"/>
      <c r="AB96" s="153"/>
      <c r="AC96" s="153"/>
      <c r="AD96" s="153"/>
      <c r="AE96" s="153"/>
      <c r="AF96" s="153"/>
      <c r="AG96" s="153"/>
      <c r="AH96" s="153"/>
      <c r="AI96" s="153"/>
      <c r="AJ96" s="153"/>
      <c r="AK96" s="153"/>
      <c r="AL96" s="153"/>
      <c r="AM96" s="153"/>
      <c r="AN96" s="153"/>
      <c r="AO96" s="153"/>
      <c r="AP96" s="153"/>
      <c r="AQ96" s="153"/>
      <c r="AR96" s="153"/>
      <c r="AS96" s="153"/>
      <c r="AT96" s="153"/>
      <c r="AU96" s="153"/>
      <c r="AV96" s="153"/>
      <c r="AW96" s="153"/>
    </row>
    <row r="97" spans="1:49" ht="16" customHeight="1" thickBot="1" x14ac:dyDescent="0.25">
      <c r="A97" s="7"/>
      <c r="B97" s="134" t="s">
        <v>199</v>
      </c>
      <c r="C97" s="153"/>
      <c r="D97" s="153"/>
      <c r="E97" s="153"/>
      <c r="H97" s="153"/>
      <c r="I97" s="153"/>
      <c r="J97" s="153"/>
      <c r="K97" s="153"/>
      <c r="L97" s="2"/>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3"/>
      <c r="AU97" s="153"/>
      <c r="AV97" s="153"/>
      <c r="AW97" s="153"/>
    </row>
    <row r="98" spans="1:49" ht="16" customHeight="1" thickBot="1" x14ac:dyDescent="0.25">
      <c r="A98" s="7"/>
      <c r="B98" s="153" t="s">
        <v>200</v>
      </c>
      <c r="C98" s="153"/>
      <c r="D98" s="153"/>
      <c r="E98" s="153"/>
      <c r="F98" s="169" t="s">
        <v>201</v>
      </c>
      <c r="G98" s="188">
        <f>F88/(-E88)-1</f>
        <v>0.3309962264150943</v>
      </c>
      <c r="H98" s="153"/>
      <c r="I98" s="153"/>
      <c r="J98" s="153"/>
      <c r="K98" s="153"/>
      <c r="L98" s="2"/>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row>
    <row r="99" spans="1:49" ht="16" customHeight="1" thickBot="1" x14ac:dyDescent="0.25">
      <c r="A99" s="7"/>
      <c r="B99" s="153"/>
      <c r="C99" s="153"/>
      <c r="D99" s="153"/>
      <c r="E99" s="153"/>
      <c r="F99" s="153"/>
      <c r="G99" s="153"/>
      <c r="H99" s="153"/>
      <c r="I99" s="153"/>
      <c r="J99" s="153"/>
      <c r="K99" s="153"/>
      <c r="L99" s="2"/>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3"/>
      <c r="AJ99" s="153"/>
      <c r="AK99" s="153"/>
      <c r="AL99" s="153"/>
      <c r="AM99" s="153"/>
      <c r="AN99" s="153"/>
      <c r="AO99" s="153"/>
      <c r="AP99" s="153"/>
      <c r="AQ99" s="153"/>
      <c r="AR99" s="153"/>
      <c r="AS99" s="153"/>
      <c r="AT99" s="153"/>
      <c r="AU99" s="153"/>
      <c r="AV99" s="153"/>
      <c r="AW99" s="153"/>
    </row>
    <row r="100" spans="1:49" ht="16" customHeight="1" thickBot="1" x14ac:dyDescent="0.25">
      <c r="A100" s="7"/>
      <c r="B100" s="153"/>
      <c r="C100" s="153"/>
      <c r="D100" s="153"/>
      <c r="E100" s="153"/>
      <c r="F100" s="169" t="s">
        <v>201</v>
      </c>
      <c r="G100" s="188">
        <f>IRR(E88:F88)</f>
        <v>0.3309962264150943</v>
      </c>
      <c r="H100" s="153"/>
      <c r="I100" s="153"/>
      <c r="J100" s="153"/>
      <c r="K100" s="153"/>
      <c r="L100" s="2"/>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3"/>
      <c r="AJ100" s="153"/>
      <c r="AK100" s="153"/>
      <c r="AL100" s="153"/>
      <c r="AM100" s="153"/>
      <c r="AN100" s="153"/>
      <c r="AO100" s="153"/>
      <c r="AP100" s="153"/>
      <c r="AQ100" s="153"/>
      <c r="AR100" s="153"/>
      <c r="AS100" s="153"/>
      <c r="AT100" s="153"/>
      <c r="AU100" s="153"/>
      <c r="AV100" s="153"/>
      <c r="AW100" s="153"/>
    </row>
    <row r="101" spans="1:49" ht="16" customHeight="1" x14ac:dyDescent="0.2">
      <c r="A101" s="7"/>
      <c r="B101" s="153"/>
      <c r="C101" s="153"/>
      <c r="D101" s="153"/>
      <c r="E101" s="153"/>
      <c r="F101" s="153"/>
      <c r="G101" s="153"/>
      <c r="H101" s="153"/>
      <c r="I101" s="153"/>
      <c r="J101" s="153"/>
      <c r="K101" s="153"/>
      <c r="L101" s="2"/>
      <c r="M101" s="153"/>
      <c r="N101" s="153"/>
      <c r="O101" s="153"/>
      <c r="P101" s="153"/>
      <c r="Q101" s="153"/>
      <c r="R101" s="153"/>
      <c r="S101" s="153"/>
      <c r="T101" s="153"/>
      <c r="U101" s="153"/>
      <c r="V101" s="153"/>
      <c r="W101" s="153"/>
      <c r="X101" s="153"/>
      <c r="Y101" s="153"/>
      <c r="Z101" s="153"/>
      <c r="AA101" s="153"/>
      <c r="AB101" s="153"/>
      <c r="AC101" s="153"/>
      <c r="AD101" s="153"/>
      <c r="AE101" s="153"/>
      <c r="AF101" s="153"/>
      <c r="AG101" s="153"/>
      <c r="AH101" s="153"/>
      <c r="AI101" s="153"/>
      <c r="AJ101" s="153"/>
      <c r="AK101" s="153"/>
      <c r="AL101" s="153"/>
      <c r="AM101" s="153"/>
      <c r="AN101" s="153"/>
      <c r="AO101" s="153"/>
      <c r="AP101" s="153"/>
      <c r="AQ101" s="153"/>
      <c r="AR101" s="153"/>
      <c r="AS101" s="153"/>
      <c r="AT101" s="153"/>
      <c r="AU101" s="153"/>
      <c r="AV101" s="153"/>
      <c r="AW101" s="153"/>
    </row>
    <row r="102" spans="1:49" ht="16" customHeight="1" x14ac:dyDescent="0.2">
      <c r="A102" s="7"/>
      <c r="B102" s="153" t="s">
        <v>202</v>
      </c>
      <c r="C102" s="153"/>
      <c r="D102" s="153"/>
      <c r="E102" s="153"/>
      <c r="F102" s="153"/>
      <c r="G102" s="153"/>
      <c r="H102" s="153"/>
      <c r="I102" s="153"/>
      <c r="J102" s="153"/>
      <c r="K102" s="153"/>
      <c r="L102" s="2"/>
      <c r="M102" s="153"/>
      <c r="N102" s="153"/>
      <c r="O102" s="153"/>
      <c r="P102" s="153"/>
      <c r="Q102" s="153"/>
      <c r="R102" s="153"/>
      <c r="S102" s="153"/>
      <c r="T102" s="153"/>
      <c r="U102" s="153"/>
      <c r="V102" s="153"/>
      <c r="W102" s="153"/>
      <c r="X102" s="153"/>
      <c r="Y102" s="153"/>
      <c r="Z102" s="153"/>
      <c r="AA102" s="153"/>
      <c r="AB102" s="153"/>
      <c r="AC102" s="153"/>
      <c r="AD102" s="153"/>
      <c r="AE102" s="153"/>
      <c r="AF102" s="153"/>
      <c r="AG102" s="153"/>
      <c r="AH102" s="153"/>
      <c r="AI102" s="153"/>
      <c r="AJ102" s="153"/>
      <c r="AK102" s="153"/>
      <c r="AL102" s="153"/>
      <c r="AM102" s="153"/>
      <c r="AN102" s="153"/>
      <c r="AO102" s="153"/>
      <c r="AP102" s="153"/>
      <c r="AQ102" s="153"/>
      <c r="AR102" s="153"/>
      <c r="AS102" s="153"/>
      <c r="AT102" s="153"/>
      <c r="AU102" s="153"/>
      <c r="AV102" s="153"/>
      <c r="AW102" s="153"/>
    </row>
    <row r="103" spans="1:49" ht="16" customHeight="1" x14ac:dyDescent="0.2">
      <c r="A103" s="7"/>
      <c r="B103" s="153"/>
      <c r="C103" s="153"/>
      <c r="D103" s="153"/>
      <c r="E103" s="153"/>
      <c r="F103" s="153"/>
      <c r="G103" s="153"/>
      <c r="H103" s="153"/>
      <c r="I103" s="153"/>
      <c r="J103" s="153"/>
      <c r="K103" s="153"/>
      <c r="L103" s="2"/>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c r="AP103" s="153"/>
      <c r="AQ103" s="153"/>
      <c r="AR103" s="153"/>
      <c r="AS103" s="153"/>
      <c r="AT103" s="153"/>
      <c r="AU103" s="153"/>
      <c r="AV103" s="153"/>
      <c r="AW103" s="153"/>
    </row>
    <row r="104" spans="1:49" x14ac:dyDescent="0.2">
      <c r="A104" s="10" t="s">
        <v>203</v>
      </c>
      <c r="B104" s="153"/>
      <c r="C104" s="153"/>
      <c r="D104" s="153"/>
      <c r="E104" s="153"/>
      <c r="F104" s="153"/>
      <c r="G104" s="153"/>
      <c r="H104" s="153"/>
      <c r="I104" s="153"/>
      <c r="J104" s="153"/>
      <c r="K104" s="153"/>
      <c r="L104" s="2"/>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c r="AP104" s="153"/>
      <c r="AQ104" s="153"/>
      <c r="AR104" s="153"/>
      <c r="AS104" s="153"/>
      <c r="AT104" s="153"/>
      <c r="AU104" s="153"/>
      <c r="AV104" s="153"/>
      <c r="AW104" s="153"/>
    </row>
    <row r="105" spans="1:49" ht="16" customHeight="1" x14ac:dyDescent="0.2">
      <c r="A105" s="7" t="s">
        <v>204</v>
      </c>
      <c r="B105" s="363" t="s">
        <v>205</v>
      </c>
      <c r="C105" s="363"/>
      <c r="D105" s="363"/>
      <c r="E105" s="363"/>
      <c r="F105" s="363"/>
      <c r="G105" s="363"/>
      <c r="H105" s="363"/>
      <c r="I105" s="363"/>
      <c r="J105" s="153"/>
      <c r="K105" s="153"/>
      <c r="L105" s="153"/>
      <c r="M105" s="153"/>
      <c r="N105" s="153"/>
      <c r="O105" s="153"/>
      <c r="P105" s="153"/>
      <c r="Q105" s="153"/>
      <c r="R105" s="153"/>
      <c r="S105" s="153"/>
      <c r="T105" s="153"/>
      <c r="U105" s="153"/>
      <c r="V105" s="153"/>
      <c r="W105" s="153"/>
      <c r="X105" s="153"/>
      <c r="Y105" s="153"/>
      <c r="Z105" s="153"/>
      <c r="AA105" s="153"/>
      <c r="AB105" s="153"/>
      <c r="AC105" s="153"/>
      <c r="AD105" s="153"/>
      <c r="AE105" s="153"/>
      <c r="AF105" s="153"/>
      <c r="AG105" s="153"/>
      <c r="AH105" s="153"/>
      <c r="AI105" s="153"/>
      <c r="AJ105" s="153"/>
      <c r="AK105" s="153"/>
      <c r="AL105" s="153"/>
      <c r="AM105" s="153"/>
      <c r="AN105" s="153"/>
      <c r="AO105" s="153"/>
      <c r="AP105" s="153"/>
      <c r="AQ105" s="153"/>
      <c r="AR105" s="153"/>
      <c r="AS105" s="153"/>
      <c r="AT105" s="153"/>
      <c r="AU105" s="153"/>
      <c r="AV105" s="153"/>
      <c r="AW105" s="153"/>
    </row>
    <row r="106" spans="1:49" ht="16" customHeight="1" x14ac:dyDescent="0.2">
      <c r="A106" s="7"/>
      <c r="B106" s="363"/>
      <c r="C106" s="363"/>
      <c r="D106" s="363"/>
      <c r="E106" s="363"/>
      <c r="F106" s="363"/>
      <c r="G106" s="363"/>
      <c r="H106" s="363"/>
      <c r="I106" s="36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c r="AN106" s="153"/>
      <c r="AO106" s="153"/>
      <c r="AP106" s="153"/>
      <c r="AQ106" s="153"/>
      <c r="AR106" s="153"/>
      <c r="AS106" s="153"/>
      <c r="AT106" s="153"/>
      <c r="AU106" s="153"/>
      <c r="AV106" s="153"/>
      <c r="AW106" s="153"/>
    </row>
    <row r="107" spans="1:49" ht="16" customHeight="1" x14ac:dyDescent="0.2">
      <c r="A107" s="7"/>
      <c r="B107" s="153"/>
      <c r="C107" s="153"/>
      <c r="D107" s="153"/>
      <c r="E107" s="153"/>
      <c r="F107" s="153"/>
      <c r="G107" s="153"/>
      <c r="H107" s="153"/>
      <c r="I107" s="153"/>
      <c r="J107" s="153"/>
      <c r="K107" s="153"/>
      <c r="L107" s="2"/>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c r="AN107" s="153"/>
      <c r="AO107" s="153"/>
      <c r="AP107" s="153"/>
      <c r="AQ107" s="153"/>
      <c r="AR107" s="153"/>
      <c r="AS107" s="153"/>
      <c r="AT107" s="153"/>
      <c r="AU107" s="153"/>
      <c r="AV107" s="153"/>
      <c r="AW107" s="153"/>
    </row>
    <row r="108" spans="1:49" ht="16" customHeight="1" x14ac:dyDescent="0.2">
      <c r="A108" s="7"/>
      <c r="B108" s="153"/>
      <c r="C108" s="153"/>
      <c r="D108" s="153"/>
      <c r="E108" s="153"/>
      <c r="F108" s="168"/>
      <c r="G108" s="168"/>
      <c r="H108" s="153"/>
      <c r="I108" s="153"/>
      <c r="J108" s="153"/>
      <c r="K108" s="153"/>
      <c r="L108" s="2"/>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row>
    <row r="109" spans="1:49" ht="16" customHeight="1" x14ac:dyDescent="0.2">
      <c r="A109" s="7"/>
      <c r="B109" s="153"/>
      <c r="C109" s="153"/>
      <c r="D109" s="153"/>
      <c r="E109" s="153"/>
      <c r="F109" s="153"/>
      <c r="G109" s="153"/>
      <c r="H109" s="153"/>
      <c r="I109" s="153"/>
      <c r="J109" s="153"/>
      <c r="K109" s="153"/>
      <c r="L109" s="2"/>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c r="AN109" s="153"/>
      <c r="AO109" s="153"/>
      <c r="AP109" s="153"/>
      <c r="AQ109" s="153"/>
      <c r="AR109" s="153"/>
      <c r="AS109" s="153"/>
      <c r="AT109" s="153"/>
      <c r="AU109" s="153"/>
      <c r="AV109" s="153"/>
      <c r="AW109" s="153"/>
    </row>
    <row r="110" spans="1:49" ht="16" customHeight="1" thickBot="1" x14ac:dyDescent="0.25">
      <c r="A110" s="7"/>
      <c r="B110" s="153"/>
      <c r="C110" s="153"/>
      <c r="D110" s="153"/>
      <c r="E110" s="153"/>
      <c r="F110" s="153"/>
      <c r="G110" s="153"/>
      <c r="H110" s="153"/>
      <c r="I110" s="153"/>
      <c r="J110" s="153"/>
      <c r="K110" s="153"/>
      <c r="L110" s="2"/>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row>
    <row r="111" spans="1:49" ht="16" customHeight="1" thickBot="1" x14ac:dyDescent="0.25">
      <c r="A111" s="7"/>
      <c r="B111" s="153"/>
      <c r="C111" s="153"/>
      <c r="D111" s="153"/>
      <c r="E111" s="153"/>
      <c r="F111" s="169" t="s">
        <v>206</v>
      </c>
      <c r="G111" s="189">
        <f>D7/(1+D10)+D8*G30*(D9*D10+(D11-D10))/((1+D10)*(1-D9))</f>
        <v>1423.9253393665158</v>
      </c>
      <c r="H111" s="153"/>
      <c r="I111" s="153"/>
      <c r="J111" s="153"/>
      <c r="K111" s="153"/>
      <c r="L111" s="2"/>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c r="AN111" s="153"/>
      <c r="AO111" s="153"/>
      <c r="AP111" s="153"/>
      <c r="AQ111" s="153"/>
      <c r="AR111" s="153"/>
      <c r="AS111" s="153"/>
      <c r="AT111" s="153"/>
      <c r="AU111" s="153"/>
      <c r="AV111" s="153"/>
      <c r="AW111" s="153"/>
    </row>
    <row r="112" spans="1:49" ht="16" customHeight="1" x14ac:dyDescent="0.2">
      <c r="A112" s="7"/>
      <c r="B112" s="153"/>
      <c r="C112" s="153"/>
      <c r="D112" s="153"/>
      <c r="E112" s="153"/>
      <c r="F112" s="153"/>
      <c r="G112" s="153"/>
      <c r="H112" s="153"/>
      <c r="I112" s="153"/>
      <c r="J112" s="153"/>
      <c r="K112" s="153"/>
      <c r="L112" s="2"/>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c r="AN112" s="153"/>
      <c r="AO112" s="153"/>
      <c r="AP112" s="153"/>
      <c r="AQ112" s="153"/>
      <c r="AR112" s="153"/>
      <c r="AS112" s="153"/>
      <c r="AT112" s="153"/>
      <c r="AU112" s="153"/>
      <c r="AV112" s="153"/>
      <c r="AW112" s="153"/>
    </row>
    <row r="113" spans="1:65" ht="19" x14ac:dyDescent="0.25">
      <c r="A113" s="4" t="s">
        <v>4</v>
      </c>
      <c r="B113" s="153"/>
      <c r="C113" s="153"/>
      <c r="D113" s="153"/>
      <c r="E113" s="153"/>
      <c r="F113" s="153"/>
      <c r="G113" s="153"/>
      <c r="H113" s="153"/>
      <c r="I113" s="153"/>
      <c r="J113" s="153"/>
      <c r="K113" s="153"/>
      <c r="L113" s="2"/>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c r="AP113" s="153"/>
      <c r="AQ113" s="153"/>
      <c r="AR113" s="153"/>
      <c r="AS113" s="153"/>
      <c r="AT113" s="153"/>
      <c r="AU113" s="153"/>
      <c r="AV113" s="153"/>
      <c r="AW113" s="153"/>
    </row>
    <row r="114" spans="1:65" ht="16" customHeight="1" x14ac:dyDescent="0.25">
      <c r="A114" s="4"/>
      <c r="B114" s="377" t="s">
        <v>207</v>
      </c>
      <c r="C114" s="377"/>
      <c r="D114" s="377"/>
      <c r="E114" s="377"/>
      <c r="F114" s="377"/>
      <c r="G114" s="377"/>
      <c r="H114" s="377"/>
      <c r="I114" s="377"/>
      <c r="J114" s="153"/>
      <c r="K114" s="153"/>
      <c r="L114" s="2"/>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c r="AP114" s="153"/>
      <c r="AQ114" s="153"/>
      <c r="AR114" s="153"/>
      <c r="AS114" s="153"/>
      <c r="AT114" s="153"/>
      <c r="AU114" s="153"/>
      <c r="AV114" s="153"/>
      <c r="AW114" s="153"/>
    </row>
    <row r="115" spans="1:65" ht="16" customHeight="1" x14ac:dyDescent="0.25">
      <c r="A115" s="4"/>
      <c r="B115" s="377"/>
      <c r="C115" s="377"/>
      <c r="D115" s="377"/>
      <c r="E115" s="377"/>
      <c r="F115" s="377"/>
      <c r="G115" s="377"/>
      <c r="H115" s="377"/>
      <c r="I115" s="377"/>
      <c r="J115" s="153"/>
      <c r="K115" s="153"/>
      <c r="L115" s="2"/>
      <c r="M115" s="153"/>
      <c r="N115" s="153"/>
      <c r="O115" s="153"/>
      <c r="P115" s="153"/>
      <c r="Q115" s="153"/>
      <c r="R115" s="153"/>
      <c r="S115" s="153"/>
      <c r="T115" s="153"/>
      <c r="U115" s="153"/>
      <c r="V115" s="153"/>
      <c r="W115" s="153"/>
      <c r="X115" s="153"/>
      <c r="Y115" s="153"/>
      <c r="Z115" s="153"/>
      <c r="AA115" s="153"/>
      <c r="AB115" s="153"/>
      <c r="AC115" s="153"/>
      <c r="AD115" s="153"/>
      <c r="AE115" s="153"/>
      <c r="AF115" s="153"/>
      <c r="AG115" s="153"/>
      <c r="AH115" s="153"/>
      <c r="AI115" s="153"/>
      <c r="AJ115" s="153"/>
      <c r="AK115" s="153"/>
      <c r="AL115" s="153"/>
      <c r="AM115" s="153"/>
      <c r="AN115" s="153"/>
      <c r="AO115" s="153"/>
      <c r="AP115" s="153"/>
      <c r="AQ115" s="153"/>
      <c r="AR115" s="153"/>
      <c r="AS115" s="153"/>
      <c r="AT115" s="153"/>
      <c r="AU115" s="153"/>
      <c r="AV115" s="153"/>
      <c r="AW115" s="153"/>
    </row>
    <row r="116" spans="1:65" ht="16" customHeight="1" x14ac:dyDescent="0.25">
      <c r="A116" s="4"/>
      <c r="B116" s="377"/>
      <c r="C116" s="377"/>
      <c r="D116" s="377"/>
      <c r="E116" s="377"/>
      <c r="F116" s="377"/>
      <c r="G116" s="377"/>
      <c r="H116" s="377"/>
      <c r="I116" s="377"/>
      <c r="J116" s="153"/>
      <c r="K116" s="153"/>
      <c r="L116" s="2"/>
      <c r="M116" s="153"/>
      <c r="N116" s="153"/>
      <c r="O116" s="153"/>
      <c r="P116" s="153"/>
      <c r="Q116" s="153"/>
      <c r="R116" s="153"/>
      <c r="S116" s="153"/>
      <c r="T116" s="153"/>
      <c r="U116" s="153"/>
      <c r="V116" s="153"/>
      <c r="W116" s="153"/>
      <c r="X116" s="153"/>
      <c r="Y116" s="153"/>
      <c r="Z116" s="153"/>
      <c r="AA116" s="153"/>
      <c r="AB116" s="153"/>
      <c r="AC116" s="153"/>
      <c r="AD116" s="153"/>
      <c r="AE116" s="153"/>
      <c r="AF116" s="153"/>
      <c r="AG116" s="153"/>
      <c r="AH116" s="153"/>
      <c r="AI116" s="153"/>
      <c r="AJ116" s="153"/>
      <c r="AK116" s="153"/>
      <c r="AL116" s="153"/>
      <c r="AM116" s="153"/>
      <c r="AN116" s="153"/>
      <c r="AO116" s="153"/>
      <c r="AP116" s="153"/>
      <c r="AQ116" s="153"/>
      <c r="AR116" s="153"/>
      <c r="AS116" s="153"/>
      <c r="AT116" s="153"/>
      <c r="AU116" s="153"/>
      <c r="AV116" s="153"/>
      <c r="AW116" s="153"/>
    </row>
    <row r="117" spans="1:65" ht="16" customHeight="1" x14ac:dyDescent="0.25">
      <c r="A117" s="4"/>
      <c r="B117" s="377"/>
      <c r="C117" s="377"/>
      <c r="D117" s="377"/>
      <c r="E117" s="377"/>
      <c r="F117" s="377"/>
      <c r="G117" s="377"/>
      <c r="H117" s="377"/>
      <c r="I117" s="377"/>
      <c r="J117" s="153"/>
      <c r="K117" s="153"/>
      <c r="L117" s="153"/>
      <c r="M117" s="153"/>
      <c r="N117" s="153"/>
      <c r="O117" s="153"/>
      <c r="P117" s="153"/>
      <c r="Q117" s="153"/>
      <c r="R117" s="153"/>
      <c r="S117" s="153"/>
      <c r="T117" s="153"/>
      <c r="U117" s="153"/>
      <c r="V117" s="153"/>
      <c r="W117" s="153"/>
      <c r="X117" s="153"/>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row>
    <row r="118" spans="1:65" ht="16" customHeight="1" x14ac:dyDescent="0.25">
      <c r="A118" s="4"/>
      <c r="B118" s="377"/>
      <c r="C118" s="377"/>
      <c r="D118" s="377"/>
      <c r="E118" s="377"/>
      <c r="F118" s="377"/>
      <c r="G118" s="377"/>
      <c r="H118" s="377"/>
      <c r="I118" s="377"/>
      <c r="J118" s="153"/>
      <c r="K118" s="153"/>
      <c r="L118" s="2"/>
      <c r="M118" s="2"/>
      <c r="N118" s="2"/>
      <c r="O118" s="153"/>
      <c r="P118" s="153"/>
      <c r="Q118" s="153"/>
      <c r="R118" s="153"/>
      <c r="S118" s="153"/>
      <c r="T118" s="153"/>
      <c r="U118" s="153"/>
      <c r="V118" s="153"/>
      <c r="W118" s="153"/>
      <c r="X118" s="153"/>
      <c r="Y118" s="153"/>
      <c r="Z118" s="153"/>
      <c r="AA118" s="153"/>
      <c r="AB118" s="153"/>
      <c r="AC118" s="153"/>
      <c r="AD118" s="153"/>
      <c r="AE118" s="153"/>
      <c r="AF118" s="153"/>
      <c r="AG118" s="153"/>
      <c r="AH118" s="153"/>
      <c r="AI118" s="153"/>
      <c r="AJ118" s="153"/>
      <c r="AK118" s="153"/>
      <c r="AL118" s="153"/>
      <c r="AM118" s="153"/>
      <c r="AN118" s="153"/>
      <c r="AO118" s="153"/>
      <c r="AP118" s="153"/>
      <c r="AQ118" s="153"/>
      <c r="AR118" s="153"/>
      <c r="AS118" s="153"/>
      <c r="AT118" s="153"/>
      <c r="AU118" s="153"/>
      <c r="AV118" s="153"/>
      <c r="AW118" s="153"/>
    </row>
    <row r="119" spans="1:65" x14ac:dyDescent="0.2">
      <c r="A119" s="153"/>
      <c r="B119" s="377"/>
      <c r="C119" s="377"/>
      <c r="D119" s="377"/>
      <c r="E119" s="377"/>
      <c r="F119" s="377"/>
      <c r="G119" s="377"/>
      <c r="H119" s="377"/>
      <c r="I119" s="377"/>
      <c r="J119" s="153"/>
      <c r="K119" s="153"/>
      <c r="L119" s="2"/>
      <c r="M119" s="2"/>
      <c r="N119" s="2"/>
      <c r="O119" s="153"/>
      <c r="P119" s="153"/>
      <c r="Q119" s="153"/>
      <c r="R119" s="153"/>
      <c r="S119" s="153"/>
      <c r="T119" s="153"/>
      <c r="U119" s="153"/>
      <c r="V119" s="153"/>
      <c r="W119" s="153"/>
      <c r="X119" s="153"/>
      <c r="Y119" s="153"/>
      <c r="Z119" s="153"/>
      <c r="AA119" s="153"/>
      <c r="AB119" s="153"/>
      <c r="AC119" s="153"/>
      <c r="AD119" s="153"/>
      <c r="AE119" s="153"/>
      <c r="AF119" s="153"/>
      <c r="AG119" s="153"/>
      <c r="AH119" s="153"/>
      <c r="AI119" s="153"/>
      <c r="AJ119" s="153"/>
      <c r="AK119" s="153"/>
      <c r="AL119" s="153"/>
      <c r="AM119" s="153"/>
      <c r="AN119" s="153"/>
      <c r="AO119" s="153"/>
      <c r="AP119" s="153"/>
      <c r="AQ119" s="153"/>
      <c r="AR119" s="153"/>
      <c r="AS119" s="153"/>
      <c r="AT119" s="153"/>
      <c r="AU119" s="153"/>
      <c r="AV119" s="153"/>
      <c r="AW119" s="153"/>
    </row>
    <row r="120" spans="1:65" ht="16" customHeight="1" x14ac:dyDescent="0.2">
      <c r="A120" s="2"/>
      <c r="B120" s="153"/>
      <c r="C120" s="153"/>
      <c r="D120" s="153"/>
      <c r="E120" s="153"/>
      <c r="F120" s="153"/>
      <c r="G120" s="153"/>
      <c r="H120" s="153"/>
      <c r="I120" s="153"/>
      <c r="J120" s="153"/>
      <c r="K120" s="153"/>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row>
    <row r="121" spans="1:65" ht="16" customHeight="1" x14ac:dyDescent="0.2">
      <c r="A121" s="2"/>
      <c r="B121" s="378" t="s">
        <v>3</v>
      </c>
      <c r="C121" s="379"/>
      <c r="D121" s="379"/>
      <c r="E121" s="379"/>
      <c r="F121" s="378" t="s">
        <v>2</v>
      </c>
      <c r="G121" s="379"/>
      <c r="H121" s="379"/>
      <c r="I121" s="379"/>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row>
    <row r="122" spans="1:65" ht="16" customHeight="1" x14ac:dyDescent="0.2">
      <c r="A122" s="2"/>
      <c r="B122" s="377" t="s">
        <v>208</v>
      </c>
      <c r="C122" s="377"/>
      <c r="D122" s="377"/>
      <c r="E122" s="377"/>
      <c r="F122" s="377" t="s">
        <v>209</v>
      </c>
      <c r="G122" s="377"/>
      <c r="H122" s="377"/>
      <c r="I122" s="377"/>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row>
    <row r="123" spans="1:65" x14ac:dyDescent="0.2">
      <c r="A123" s="2"/>
      <c r="B123" s="377"/>
      <c r="C123" s="377"/>
      <c r="D123" s="377"/>
      <c r="E123" s="377"/>
      <c r="F123" s="377"/>
      <c r="G123" s="377"/>
      <c r="H123" s="377"/>
      <c r="I123" s="377"/>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row>
    <row r="124" spans="1:65" x14ac:dyDescent="0.2">
      <c r="A124" s="2"/>
      <c r="B124" s="190"/>
      <c r="C124" s="190"/>
      <c r="D124" s="190"/>
      <c r="E124" s="190"/>
      <c r="F124" s="190"/>
      <c r="G124" s="190"/>
      <c r="H124" s="190"/>
      <c r="I124" s="190"/>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row>
    <row r="125" spans="1:65" ht="19" x14ac:dyDescent="0.25">
      <c r="A125" s="4" t="s">
        <v>523</v>
      </c>
      <c r="B125" s="190"/>
      <c r="C125" s="190"/>
      <c r="D125" s="190"/>
      <c r="E125" s="190"/>
      <c r="F125" s="191"/>
      <c r="G125" s="191"/>
      <c r="H125" s="191"/>
      <c r="I125" s="191"/>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x14ac:dyDescent="0.2">
      <c r="A126" s="2"/>
      <c r="B126" s="377" t="s">
        <v>210</v>
      </c>
      <c r="C126" s="377"/>
      <c r="D126" s="377"/>
      <c r="E126" s="377"/>
      <c r="F126" s="377"/>
      <c r="G126" s="377"/>
      <c r="H126" s="377"/>
      <c r="I126" s="377"/>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row>
    <row r="127" spans="1:65" x14ac:dyDescent="0.2">
      <c r="A127" s="2"/>
      <c r="B127" s="377"/>
      <c r="C127" s="377"/>
      <c r="D127" s="377"/>
      <c r="E127" s="377"/>
      <c r="F127" s="377"/>
      <c r="G127" s="377"/>
      <c r="H127" s="377"/>
      <c r="I127" s="377"/>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row>
    <row r="128" spans="1:65" x14ac:dyDescent="0.2">
      <c r="A128" s="2"/>
      <c r="B128" s="377"/>
      <c r="C128" s="377"/>
      <c r="D128" s="377"/>
      <c r="E128" s="377"/>
      <c r="F128" s="377"/>
      <c r="G128" s="377"/>
      <c r="H128" s="377"/>
      <c r="I128" s="377"/>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row>
    <row r="129" spans="1:65" x14ac:dyDescent="0.2">
      <c r="A129" s="2"/>
      <c r="B129" s="153"/>
      <c r="C129" s="153"/>
      <c r="D129" s="153"/>
      <c r="E129" s="153"/>
      <c r="F129" s="153"/>
      <c r="G129" s="153"/>
      <c r="H129" s="153"/>
      <c r="I129" s="153"/>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row>
    <row r="130" spans="1:65" ht="19" x14ac:dyDescent="0.25">
      <c r="A130" s="4" t="s">
        <v>1</v>
      </c>
      <c r="C130" s="153"/>
      <c r="D130" s="153"/>
      <c r="E130" s="153"/>
      <c r="F130" s="153"/>
      <c r="G130" s="153"/>
      <c r="H130" s="153"/>
      <c r="I130" s="153"/>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row>
    <row r="131" spans="1:65" x14ac:dyDescent="0.2">
      <c r="A131" s="2"/>
      <c r="B131" s="153" t="s">
        <v>211</v>
      </c>
      <c r="C131" s="153"/>
      <c r="D131" s="153"/>
      <c r="E131" s="153"/>
      <c r="F131" s="153"/>
      <c r="G131" s="153"/>
      <c r="H131" s="153"/>
      <c r="I131" s="153"/>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row>
    <row r="132" spans="1:65" x14ac:dyDescent="0.2">
      <c r="A132" s="2"/>
      <c r="B132" s="153"/>
      <c r="C132" s="153"/>
      <c r="D132" s="153"/>
      <c r="E132" s="153"/>
      <c r="F132" s="153"/>
      <c r="G132" s="153"/>
      <c r="H132" s="153"/>
      <c r="I132" s="153"/>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ht="19" x14ac:dyDescent="0.25">
      <c r="A133" s="4" t="s">
        <v>0</v>
      </c>
      <c r="B133" s="153"/>
      <c r="C133" s="153"/>
      <c r="D133" s="153"/>
      <c r="E133" s="153"/>
      <c r="F133" s="153"/>
      <c r="G133" s="153"/>
      <c r="H133" s="153"/>
      <c r="I133" s="153"/>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row>
    <row r="134" spans="1:65" x14ac:dyDescent="0.2">
      <c r="A134" s="2"/>
      <c r="B134" t="s">
        <v>454</v>
      </c>
      <c r="C134" s="153"/>
      <c r="D134" s="153"/>
      <c r="E134" s="153"/>
      <c r="F134" s="153"/>
      <c r="G134" s="153"/>
      <c r="H134" s="153"/>
      <c r="I134" s="153"/>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row>
    <row r="135" spans="1:65" x14ac:dyDescent="0.2">
      <c r="A135" s="2"/>
      <c r="B135" t="s">
        <v>455</v>
      </c>
      <c r="C135" s="153"/>
      <c r="D135" s="153"/>
      <c r="E135" s="153"/>
      <c r="F135" s="153"/>
      <c r="G135" s="153"/>
      <c r="H135" s="153"/>
      <c r="I135" s="153"/>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row>
    <row r="136" spans="1:65" x14ac:dyDescent="0.2">
      <c r="A136" s="2"/>
      <c r="B136" t="s">
        <v>456</v>
      </c>
      <c r="C136" s="153"/>
      <c r="D136" s="153"/>
      <c r="E136" s="153"/>
      <c r="F136" s="153"/>
      <c r="G136" s="153"/>
      <c r="H136" s="153"/>
      <c r="I136" s="153"/>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row>
    <row r="137" spans="1:65" x14ac:dyDescent="0.2">
      <c r="A137" s="2"/>
      <c r="B137" s="153"/>
      <c r="C137" s="153"/>
      <c r="D137" s="153"/>
      <c r="E137" s="153"/>
      <c r="F137" s="153"/>
      <c r="G137" s="153"/>
      <c r="H137" s="153"/>
      <c r="I137" s="153"/>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row>
    <row r="138" spans="1:65" x14ac:dyDescent="0.2">
      <c r="A138" s="2"/>
      <c r="B138" s="153"/>
      <c r="C138" s="153"/>
      <c r="D138" s="153"/>
      <c r="E138" s="153"/>
      <c r="F138" s="153"/>
      <c r="G138" s="153"/>
      <c r="H138" s="153"/>
      <c r="I138" s="153"/>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row>
    <row r="139" spans="1:65" x14ac:dyDescent="0.2">
      <c r="A139" s="2"/>
      <c r="B139" s="153"/>
      <c r="C139" s="153"/>
      <c r="D139" s="153"/>
      <c r="E139" s="153"/>
      <c r="F139" s="153"/>
      <c r="G139" s="153"/>
      <c r="H139" s="153"/>
      <c r="I139" s="153"/>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row>
    <row r="140" spans="1:65" x14ac:dyDescent="0.2">
      <c r="A140" s="2"/>
      <c r="B140" s="153"/>
      <c r="C140" s="153"/>
      <c r="D140" s="153"/>
      <c r="E140" s="153"/>
      <c r="F140" s="153"/>
      <c r="G140" s="153"/>
      <c r="H140" s="153"/>
      <c r="I140" s="153"/>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row>
    <row r="141" spans="1:65" x14ac:dyDescent="0.2">
      <c r="B141" s="153"/>
      <c r="C141" s="153"/>
      <c r="D141" s="153"/>
      <c r="E141" s="153"/>
      <c r="F141" s="153"/>
      <c r="G141" s="153"/>
      <c r="H141" s="153"/>
      <c r="I141" s="153"/>
      <c r="J141" s="2"/>
      <c r="K141" s="2"/>
      <c r="L141" s="2"/>
      <c r="M141" s="2"/>
      <c r="N141" s="2"/>
    </row>
    <row r="142" spans="1:65" x14ac:dyDescent="0.2">
      <c r="B142" s="153"/>
      <c r="C142" s="153"/>
      <c r="D142" s="153"/>
      <c r="E142" s="153"/>
      <c r="F142" s="153"/>
      <c r="G142" s="153"/>
      <c r="H142" s="153"/>
      <c r="I142" s="153"/>
      <c r="J142" s="2"/>
      <c r="K142" s="2"/>
      <c r="L142" s="2"/>
      <c r="M142" s="2"/>
      <c r="N142" s="2"/>
    </row>
    <row r="143" spans="1:65" x14ac:dyDescent="0.2">
      <c r="J143" s="2"/>
      <c r="K143" s="2"/>
      <c r="L143" s="2"/>
      <c r="M143" s="2"/>
      <c r="N143" s="2"/>
    </row>
    <row r="144" spans="1:65" x14ac:dyDescent="0.2">
      <c r="J144" s="2"/>
      <c r="K144" s="2"/>
      <c r="L144" s="2"/>
      <c r="M144" s="2"/>
      <c r="N144" s="2"/>
    </row>
    <row r="145" spans="10:14" x14ac:dyDescent="0.2">
      <c r="J145" s="2"/>
      <c r="K145" s="2"/>
      <c r="L145" s="2"/>
      <c r="M145" s="2"/>
      <c r="N145" s="2"/>
    </row>
    <row r="146" spans="10:14" x14ac:dyDescent="0.2">
      <c r="J146" s="2"/>
      <c r="K146" s="2"/>
      <c r="L146" s="2"/>
      <c r="M146" s="2"/>
      <c r="N146" s="2"/>
    </row>
    <row r="147" spans="10:14" x14ac:dyDescent="0.2">
      <c r="J147" s="2"/>
    </row>
    <row r="148" spans="10:14" x14ac:dyDescent="0.2">
      <c r="J148" s="2"/>
    </row>
  </sheetData>
  <mergeCells count="16">
    <mergeCell ref="B50:I51"/>
    <mergeCell ref="B18:I18"/>
    <mergeCell ref="B20:I20"/>
    <mergeCell ref="B25:I26"/>
    <mergeCell ref="B33:I33"/>
    <mergeCell ref="B41:I42"/>
    <mergeCell ref="B122:E123"/>
    <mergeCell ref="F122:I123"/>
    <mergeCell ref="B126:I128"/>
    <mergeCell ref="B59:I60"/>
    <mergeCell ref="B67:I68"/>
    <mergeCell ref="B91:I92"/>
    <mergeCell ref="B105:I106"/>
    <mergeCell ref="B114:I119"/>
    <mergeCell ref="B121:E121"/>
    <mergeCell ref="F121:I121"/>
  </mergeCells>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3ACD-71CD-C14E-98F4-F66F813D08C6}">
  <dimension ref="A1:BM198"/>
  <sheetViews>
    <sheetView showGridLines="0" zoomScale="120" zoomScaleNormal="120" workbookViewId="0"/>
  </sheetViews>
  <sheetFormatPr baseColWidth="10" defaultColWidth="10.83203125" defaultRowHeight="16" x14ac:dyDescent="0.2"/>
  <cols>
    <col min="1" max="1" width="10.83203125" style="1"/>
    <col min="2" max="4" width="10.83203125" style="1" customWidth="1"/>
    <col min="5" max="5" width="13.6640625" style="1" bestFit="1" customWidth="1"/>
    <col min="6" max="6" width="12.33203125" style="1" customWidth="1"/>
    <col min="7" max="10" width="10.83203125" style="1" customWidth="1"/>
    <col min="11" max="16384" width="10.83203125" style="1"/>
  </cols>
  <sheetData>
    <row r="1" spans="1:49" ht="19" x14ac:dyDescent="0.25">
      <c r="A1" s="27" t="s">
        <v>225</v>
      </c>
      <c r="B1" s="193"/>
      <c r="C1" s="193"/>
      <c r="D1" s="193"/>
      <c r="E1" s="193"/>
      <c r="F1" s="193"/>
      <c r="G1" s="193"/>
      <c r="H1" s="193"/>
      <c r="I1" s="193"/>
      <c r="J1" s="194"/>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row>
    <row r="2" spans="1:49" x14ac:dyDescent="0.2">
      <c r="A2" s="196"/>
      <c r="B2" s="193"/>
      <c r="C2" s="193"/>
      <c r="D2" s="193"/>
      <c r="E2" s="193"/>
      <c r="F2" s="193"/>
      <c r="G2" s="193"/>
      <c r="H2" s="193"/>
      <c r="I2" s="193"/>
      <c r="J2" s="194"/>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row>
    <row r="3" spans="1:49" x14ac:dyDescent="0.2">
      <c r="A3" s="197"/>
      <c r="B3" s="25" t="s">
        <v>13</v>
      </c>
      <c r="C3" s="193"/>
      <c r="D3" s="193"/>
      <c r="E3" s="193"/>
      <c r="F3" s="193"/>
      <c r="G3" s="193"/>
      <c r="H3" s="193"/>
      <c r="I3" s="193"/>
      <c r="J3" s="194"/>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195"/>
      <c r="AJ3" s="195"/>
      <c r="AK3" s="195"/>
      <c r="AL3" s="195"/>
      <c r="AM3" s="195"/>
      <c r="AN3" s="195"/>
      <c r="AO3" s="195"/>
      <c r="AP3" s="195"/>
      <c r="AQ3" s="195"/>
      <c r="AR3" s="195"/>
      <c r="AS3" s="195"/>
      <c r="AT3" s="195"/>
      <c r="AU3" s="195"/>
      <c r="AV3" s="195"/>
      <c r="AW3" s="195"/>
    </row>
    <row r="4" spans="1:49" ht="16" customHeight="1" x14ac:dyDescent="0.2">
      <c r="A4" s="197"/>
      <c r="B4" s="193" t="s">
        <v>247</v>
      </c>
      <c r="C4" s="198"/>
      <c r="D4" s="198"/>
      <c r="E4" s="198"/>
      <c r="F4" s="198"/>
      <c r="G4" s="198"/>
      <c r="H4" s="198"/>
      <c r="I4" s="198"/>
      <c r="J4" s="194"/>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row>
    <row r="5" spans="1:49" x14ac:dyDescent="0.2">
      <c r="A5" s="197"/>
      <c r="B5" s="193"/>
      <c r="C5" s="193"/>
      <c r="D5" s="193"/>
      <c r="E5" s="193"/>
      <c r="F5" s="193"/>
      <c r="G5" s="193"/>
      <c r="H5" s="193"/>
      <c r="I5" s="193"/>
      <c r="J5" s="194"/>
      <c r="K5" s="195"/>
      <c r="L5" s="195"/>
      <c r="M5" s="195"/>
      <c r="N5" s="195"/>
      <c r="O5" s="195"/>
      <c r="P5" s="195"/>
      <c r="Q5" s="195"/>
      <c r="R5" s="195"/>
      <c r="S5" s="195"/>
      <c r="T5" s="195"/>
      <c r="U5" s="195"/>
      <c r="V5" s="195"/>
      <c r="W5" s="195"/>
      <c r="X5" s="195"/>
      <c r="Y5" s="195"/>
      <c r="Z5" s="195"/>
      <c r="AA5" s="195"/>
      <c r="AB5" s="195"/>
      <c r="AC5" s="195"/>
      <c r="AD5" s="195"/>
      <c r="AE5" s="195"/>
      <c r="AF5" s="195"/>
      <c r="AG5" s="195"/>
      <c r="AH5" s="195"/>
      <c r="AI5" s="195"/>
      <c r="AJ5" s="195"/>
      <c r="AK5" s="195"/>
      <c r="AL5" s="195"/>
      <c r="AM5" s="195"/>
      <c r="AN5" s="195"/>
      <c r="AO5" s="195"/>
      <c r="AP5" s="195"/>
      <c r="AQ5" s="195"/>
      <c r="AR5" s="195"/>
      <c r="AS5" s="195"/>
      <c r="AT5" s="195"/>
      <c r="AU5" s="195"/>
      <c r="AV5" s="195"/>
      <c r="AW5" s="195"/>
    </row>
    <row r="6" spans="1:49" x14ac:dyDescent="0.2">
      <c r="A6" s="197"/>
      <c r="B6" s="193"/>
      <c r="C6" s="215" t="s">
        <v>237</v>
      </c>
      <c r="D6" s="214" t="s">
        <v>258</v>
      </c>
      <c r="E6" s="199"/>
      <c r="F6" s="215" t="s">
        <v>239</v>
      </c>
      <c r="G6" s="317" t="s">
        <v>440</v>
      </c>
      <c r="H6" s="193"/>
      <c r="I6" s="193"/>
      <c r="J6" s="194"/>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5"/>
      <c r="AQ6" s="195"/>
      <c r="AR6" s="195"/>
      <c r="AS6" s="195"/>
      <c r="AT6" s="195"/>
      <c r="AU6" s="195"/>
      <c r="AV6" s="195"/>
      <c r="AW6" s="195"/>
    </row>
    <row r="7" spans="1:49" ht="16" customHeight="1" x14ac:dyDescent="0.2">
      <c r="A7" s="197"/>
      <c r="B7" s="193"/>
      <c r="C7" s="216">
        <v>39000</v>
      </c>
      <c r="D7" s="217">
        <v>0.25</v>
      </c>
      <c r="E7" s="218"/>
      <c r="F7" s="216" t="s">
        <v>240</v>
      </c>
      <c r="G7" s="200"/>
      <c r="H7" s="193"/>
      <c r="I7" s="193"/>
      <c r="J7" s="194"/>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row>
    <row r="8" spans="1:49" x14ac:dyDescent="0.2">
      <c r="A8" s="197"/>
      <c r="B8" s="193"/>
      <c r="C8" s="216">
        <v>42000</v>
      </c>
      <c r="D8" s="217">
        <v>0.4</v>
      </c>
      <c r="E8" s="218"/>
      <c r="F8" s="216" t="s">
        <v>241</v>
      </c>
      <c r="G8" s="217">
        <v>0.03</v>
      </c>
      <c r="H8" s="193"/>
      <c r="I8" s="193"/>
      <c r="J8" s="194"/>
      <c r="K8" s="195"/>
      <c r="L8" s="195"/>
      <c r="M8" s="195"/>
      <c r="N8" s="195"/>
      <c r="O8" s="195"/>
      <c r="P8" s="195"/>
      <c r="Q8" s="195"/>
      <c r="R8" s="195"/>
      <c r="S8" s="195"/>
      <c r="T8" s="195"/>
      <c r="U8" s="195"/>
      <c r="V8" s="195"/>
      <c r="W8" s="195"/>
      <c r="X8" s="195"/>
      <c r="Y8" s="195"/>
      <c r="Z8" s="195"/>
      <c r="AA8" s="195"/>
      <c r="AB8" s="195"/>
      <c r="AC8" s="195"/>
      <c r="AD8" s="195"/>
      <c r="AE8" s="195"/>
      <c r="AF8" s="195"/>
      <c r="AG8" s="195"/>
      <c r="AH8" s="195"/>
      <c r="AI8" s="195"/>
      <c r="AJ8" s="195"/>
      <c r="AK8" s="195"/>
      <c r="AL8" s="195"/>
      <c r="AM8" s="195"/>
      <c r="AN8" s="195"/>
      <c r="AO8" s="195"/>
      <c r="AP8" s="195"/>
      <c r="AQ8" s="195"/>
      <c r="AR8" s="195"/>
      <c r="AS8" s="195"/>
      <c r="AT8" s="195"/>
      <c r="AU8" s="195"/>
      <c r="AV8" s="195"/>
      <c r="AW8" s="195"/>
    </row>
    <row r="9" spans="1:49" x14ac:dyDescent="0.2">
      <c r="A9" s="197"/>
      <c r="B9" s="193"/>
      <c r="C9" s="216">
        <v>46000</v>
      </c>
      <c r="D9" s="217">
        <v>0.55000000000000004</v>
      </c>
      <c r="E9" s="218"/>
      <c r="F9" s="216" t="s">
        <v>242</v>
      </c>
      <c r="G9" s="217">
        <v>0.95</v>
      </c>
      <c r="H9" s="193"/>
      <c r="I9" s="193"/>
      <c r="J9" s="194"/>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row>
    <row r="10" spans="1:49" x14ac:dyDescent="0.2">
      <c r="A10" s="197"/>
      <c r="B10" s="193"/>
      <c r="C10" s="216">
        <v>48000</v>
      </c>
      <c r="D10" s="217">
        <v>0.70000000000000007</v>
      </c>
      <c r="E10" s="218"/>
      <c r="F10" s="216" t="s">
        <v>243</v>
      </c>
      <c r="G10" s="227">
        <v>1E-3</v>
      </c>
      <c r="H10" s="193"/>
      <c r="I10" s="193"/>
      <c r="J10" s="194"/>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row>
    <row r="11" spans="1:49" x14ac:dyDescent="0.2">
      <c r="A11" s="197"/>
      <c r="B11" s="193"/>
      <c r="C11" s="216">
        <v>52000</v>
      </c>
      <c r="D11" s="217">
        <v>0.82000000000000006</v>
      </c>
      <c r="E11" s="218"/>
      <c r="F11" s="216" t="s">
        <v>244</v>
      </c>
      <c r="G11" s="217">
        <v>0.04</v>
      </c>
      <c r="H11" s="193"/>
      <c r="I11" s="193"/>
      <c r="J11" s="194"/>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5"/>
      <c r="AQ11" s="195"/>
      <c r="AR11" s="195"/>
      <c r="AS11" s="195"/>
      <c r="AT11" s="195"/>
      <c r="AU11" s="195"/>
      <c r="AV11" s="195"/>
      <c r="AW11" s="195"/>
    </row>
    <row r="12" spans="1:49" x14ac:dyDescent="0.2">
      <c r="A12" s="197"/>
      <c r="B12" s="193"/>
      <c r="C12" s="216">
        <v>57000</v>
      </c>
      <c r="D12" s="217">
        <v>0.92</v>
      </c>
      <c r="E12" s="218"/>
      <c r="F12" s="216" t="s">
        <v>245</v>
      </c>
      <c r="G12" s="228">
        <v>2.9999999999999997E-4</v>
      </c>
      <c r="H12" s="193"/>
      <c r="I12" s="193"/>
      <c r="J12" s="194"/>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row>
    <row r="13" spans="1:49" x14ac:dyDescent="0.2">
      <c r="A13" s="197"/>
      <c r="B13" s="193"/>
      <c r="C13" s="216">
        <v>61000</v>
      </c>
      <c r="D13" s="217">
        <v>0.98</v>
      </c>
      <c r="E13" s="218"/>
      <c r="F13" s="216" t="s">
        <v>246</v>
      </c>
      <c r="G13" s="217">
        <v>0.03</v>
      </c>
      <c r="H13" s="193"/>
      <c r="I13" s="193"/>
      <c r="J13" s="194"/>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row>
    <row r="14" spans="1:49" x14ac:dyDescent="0.2">
      <c r="A14" s="197"/>
      <c r="B14" s="193"/>
      <c r="C14" s="216">
        <v>78000</v>
      </c>
      <c r="D14" s="217">
        <v>1</v>
      </c>
      <c r="E14" s="218"/>
      <c r="F14" s="193"/>
      <c r="G14" s="193"/>
      <c r="H14" s="193"/>
      <c r="I14" s="193"/>
      <c r="J14" s="194"/>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row>
    <row r="15" spans="1:49" x14ac:dyDescent="0.2">
      <c r="A15" s="197"/>
      <c r="B15" s="193"/>
      <c r="C15" s="200"/>
      <c r="D15" s="200"/>
      <c r="E15" s="200"/>
      <c r="F15" s="193"/>
      <c r="G15" s="193"/>
      <c r="H15" s="193"/>
      <c r="I15" s="193"/>
      <c r="J15" s="194"/>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row>
    <row r="16" spans="1:49" x14ac:dyDescent="0.2">
      <c r="A16" s="197"/>
      <c r="B16" s="193"/>
      <c r="C16" s="200"/>
      <c r="D16" s="200"/>
      <c r="E16" s="200"/>
      <c r="F16" s="193"/>
      <c r="G16" s="193"/>
      <c r="H16" s="193"/>
      <c r="I16" s="193"/>
      <c r="J16" s="194"/>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row>
    <row r="17" spans="1:49" x14ac:dyDescent="0.2">
      <c r="A17" s="197"/>
      <c r="B17" s="193" t="s">
        <v>248</v>
      </c>
      <c r="C17" s="200"/>
      <c r="D17" s="200"/>
      <c r="E17" s="200"/>
      <c r="F17" s="193"/>
      <c r="G17" s="193"/>
      <c r="H17" s="193"/>
      <c r="I17" s="193"/>
      <c r="J17" s="194"/>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row>
    <row r="18" spans="1:49" x14ac:dyDescent="0.2">
      <c r="A18" s="197"/>
      <c r="B18" s="193" t="s">
        <v>79</v>
      </c>
      <c r="C18" s="200">
        <v>50000</v>
      </c>
      <c r="D18" s="200"/>
      <c r="E18" s="200"/>
      <c r="F18" s="200"/>
      <c r="G18" s="200"/>
      <c r="H18" s="193"/>
      <c r="I18" s="193"/>
      <c r="J18" s="194"/>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row>
    <row r="19" spans="1:49" x14ac:dyDescent="0.2">
      <c r="A19" s="197"/>
      <c r="B19" s="193" t="s">
        <v>80</v>
      </c>
      <c r="C19" s="200">
        <v>25000</v>
      </c>
      <c r="D19" s="201"/>
      <c r="E19" s="200"/>
      <c r="F19" s="193"/>
      <c r="G19" s="193"/>
      <c r="H19" s="193"/>
      <c r="I19" s="193"/>
      <c r="J19" s="194"/>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row>
    <row r="20" spans="1:49" x14ac:dyDescent="0.2">
      <c r="A20" s="197"/>
      <c r="B20" s="193"/>
      <c r="C20" s="200"/>
      <c r="D20" s="201"/>
      <c r="E20" s="200"/>
      <c r="F20" s="193"/>
      <c r="G20" s="193"/>
      <c r="H20" s="193"/>
      <c r="I20" s="193"/>
      <c r="J20" s="194"/>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95"/>
      <c r="AR20" s="195"/>
      <c r="AS20" s="195"/>
      <c r="AT20" s="195"/>
      <c r="AU20" s="195"/>
      <c r="AV20" s="195"/>
      <c r="AW20" s="195"/>
    </row>
    <row r="21" spans="1:49" ht="16" customHeight="1" x14ac:dyDescent="0.2">
      <c r="A21" s="197" t="s">
        <v>12</v>
      </c>
      <c r="B21" s="362" t="s">
        <v>249</v>
      </c>
      <c r="C21" s="362"/>
      <c r="D21" s="362"/>
      <c r="E21" s="362"/>
      <c r="F21" s="362"/>
      <c r="G21" s="362"/>
      <c r="H21" s="362"/>
      <c r="I21" s="362"/>
      <c r="J21" s="194"/>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row>
    <row r="22" spans="1:49" ht="16" customHeight="1" x14ac:dyDescent="0.2">
      <c r="A22" s="197"/>
      <c r="B22" s="19"/>
      <c r="C22" s="202"/>
      <c r="D22" s="202"/>
      <c r="E22" s="202"/>
      <c r="F22" s="202"/>
      <c r="G22" s="202"/>
      <c r="H22" s="202"/>
      <c r="I22" s="202"/>
      <c r="J22" s="194"/>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row>
    <row r="23" spans="1:49" ht="16" customHeight="1" x14ac:dyDescent="0.2">
      <c r="A23" s="197" t="s">
        <v>11</v>
      </c>
      <c r="B23" s="362" t="s">
        <v>284</v>
      </c>
      <c r="C23" s="362"/>
      <c r="D23" s="362"/>
      <c r="E23" s="362"/>
      <c r="F23" s="362"/>
      <c r="G23" s="362"/>
      <c r="H23" s="362"/>
      <c r="I23" s="362"/>
      <c r="J23" s="194"/>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row>
    <row r="24" spans="1:49" ht="17" thickBot="1" x14ac:dyDescent="0.25">
      <c r="A24" s="203"/>
      <c r="B24" s="204"/>
      <c r="C24" s="205"/>
      <c r="D24" s="205"/>
      <c r="E24" s="205"/>
      <c r="F24" s="204"/>
      <c r="G24" s="204"/>
      <c r="H24" s="204"/>
      <c r="I24" s="204"/>
      <c r="J24" s="206"/>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row>
    <row r="25" spans="1:49" x14ac:dyDescent="0.2">
      <c r="A25" s="195"/>
      <c r="B25" s="195"/>
      <c r="C25" s="195"/>
      <c r="D25" s="195"/>
      <c r="E25" s="195"/>
      <c r="F25" s="195"/>
      <c r="G25" s="195"/>
      <c r="H25" s="195"/>
      <c r="I25" s="195"/>
      <c r="J25" s="195"/>
      <c r="K25" s="195"/>
      <c r="L25" s="195"/>
      <c r="M25" s="195"/>
      <c r="N25" s="195"/>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195"/>
      <c r="AP25" s="195"/>
      <c r="AQ25" s="195"/>
      <c r="AR25" s="195"/>
      <c r="AS25" s="195"/>
      <c r="AT25" s="195"/>
      <c r="AU25" s="195"/>
      <c r="AV25" s="195"/>
      <c r="AW25" s="195"/>
    </row>
    <row r="26" spans="1:49" ht="19" x14ac:dyDescent="0.25">
      <c r="A26" s="4" t="s">
        <v>10</v>
      </c>
      <c r="B26" s="195"/>
      <c r="C26" s="195"/>
      <c r="D26" s="195"/>
      <c r="E26" s="195"/>
      <c r="F26" s="195"/>
      <c r="G26" s="195"/>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c r="AQ26" s="195"/>
      <c r="AR26" s="195"/>
      <c r="AS26" s="195"/>
      <c r="AT26" s="195"/>
      <c r="AU26" s="195"/>
      <c r="AV26" s="195"/>
      <c r="AW26" s="195"/>
    </row>
    <row r="27" spans="1:49" ht="16" customHeight="1" x14ac:dyDescent="0.2">
      <c r="A27" s="10" t="s">
        <v>250</v>
      </c>
      <c r="B27" s="11"/>
      <c r="C27" s="11"/>
      <c r="D27" s="11"/>
      <c r="E27" s="11"/>
      <c r="F27" s="11"/>
      <c r="G27" s="11"/>
      <c r="H27" s="11"/>
      <c r="I27" s="11"/>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row>
    <row r="28" spans="1:49" ht="16" customHeight="1" x14ac:dyDescent="0.2">
      <c r="A28" s="7" t="s">
        <v>9</v>
      </c>
      <c r="B28" s="363" t="s">
        <v>260</v>
      </c>
      <c r="C28" s="363"/>
      <c r="D28" s="363"/>
      <c r="E28" s="363"/>
      <c r="F28" s="363"/>
      <c r="G28" s="363"/>
      <c r="H28" s="363"/>
      <c r="I28" s="363"/>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row>
    <row r="29" spans="1:49" ht="16" customHeight="1" x14ac:dyDescent="0.2">
      <c r="A29" s="10"/>
      <c r="B29" s="363"/>
      <c r="C29" s="363"/>
      <c r="D29" s="363"/>
      <c r="E29" s="363"/>
      <c r="F29" s="363"/>
      <c r="G29" s="363"/>
      <c r="H29" s="363"/>
      <c r="I29" s="363"/>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row>
    <row r="30" spans="1:49" ht="16" customHeight="1" x14ac:dyDescent="0.2">
      <c r="A30" s="10"/>
      <c r="B30" s="363"/>
      <c r="C30" s="363"/>
      <c r="D30" s="363"/>
      <c r="E30" s="363"/>
      <c r="F30" s="363"/>
      <c r="G30" s="363"/>
      <c r="H30" s="363"/>
      <c r="I30" s="363"/>
      <c r="J30" s="195"/>
      <c r="K30" s="195"/>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row>
    <row r="31" spans="1:49" ht="16" customHeight="1" x14ac:dyDescent="0.2">
      <c r="A31" s="10"/>
      <c r="C31" s="80"/>
      <c r="D31" s="80"/>
      <c r="E31" s="80"/>
      <c r="F31" s="80"/>
      <c r="G31" s="80"/>
      <c r="H31" s="80"/>
      <c r="I31" s="80"/>
      <c r="J31" s="195"/>
      <c r="K31" s="195"/>
      <c r="L31" s="195"/>
      <c r="M31" s="195"/>
      <c r="N31" s="195"/>
      <c r="O31" s="195"/>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5"/>
      <c r="AO31" s="195"/>
      <c r="AP31" s="195"/>
      <c r="AQ31" s="195"/>
      <c r="AR31" s="195"/>
      <c r="AS31" s="195"/>
      <c r="AT31" s="195"/>
      <c r="AU31" s="195"/>
      <c r="AV31" s="195"/>
      <c r="AW31" s="195"/>
    </row>
    <row r="32" spans="1:49" ht="16" customHeight="1" x14ac:dyDescent="0.2">
      <c r="A32" s="7"/>
      <c r="B32" s="210" t="s">
        <v>262</v>
      </c>
      <c r="C32" s="195"/>
      <c r="D32" s="195"/>
      <c r="E32" s="195"/>
      <c r="F32" s="195"/>
      <c r="G32" s="195"/>
      <c r="H32" s="195"/>
      <c r="I32" s="195"/>
      <c r="J32" s="195"/>
      <c r="K32" s="195"/>
      <c r="L32" s="2"/>
      <c r="M32" s="195"/>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row>
    <row r="33" spans="1:49" ht="16" customHeight="1" x14ac:dyDescent="0.2">
      <c r="A33" s="7"/>
      <c r="B33" s="195"/>
      <c r="C33" s="195"/>
      <c r="D33" s="195"/>
      <c r="E33" s="195"/>
      <c r="G33" s="207"/>
      <c r="H33" s="195"/>
      <c r="I33" s="195"/>
      <c r="J33" s="195"/>
      <c r="K33" s="195"/>
      <c r="L33" s="2"/>
      <c r="M33" s="195"/>
      <c r="N33" s="195"/>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row>
    <row r="34" spans="1:49" ht="16" customHeight="1" x14ac:dyDescent="0.2">
      <c r="A34" s="7"/>
      <c r="B34" s="195"/>
      <c r="C34" s="195"/>
      <c r="D34" s="195"/>
      <c r="E34" s="195"/>
      <c r="F34" s="134" t="s">
        <v>199</v>
      </c>
      <c r="G34" s="195"/>
      <c r="H34" s="195"/>
      <c r="I34" s="195"/>
      <c r="J34" s="195"/>
      <c r="K34" s="195"/>
      <c r="L34" s="2"/>
      <c r="M34" s="195"/>
      <c r="N34" s="195"/>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195"/>
      <c r="AU34" s="195"/>
      <c r="AV34" s="195"/>
      <c r="AW34" s="195"/>
    </row>
    <row r="35" spans="1:49" ht="16" customHeight="1" x14ac:dyDescent="0.2">
      <c r="A35" s="7"/>
      <c r="B35" s="195"/>
      <c r="C35" s="195"/>
      <c r="D35" s="195"/>
      <c r="E35" s="195"/>
      <c r="F35" s="224" t="s">
        <v>261</v>
      </c>
      <c r="G35" s="195"/>
      <c r="H35" s="195"/>
      <c r="I35" s="195"/>
      <c r="J35" s="195"/>
      <c r="K35" s="195"/>
      <c r="L35" s="2"/>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row>
    <row r="36" spans="1:49" ht="16" customHeight="1" x14ac:dyDescent="0.2">
      <c r="A36" s="7"/>
      <c r="B36" s="195"/>
      <c r="C36" s="195"/>
      <c r="D36" s="195"/>
      <c r="E36" s="195"/>
      <c r="F36" s="195"/>
      <c r="G36" s="195"/>
      <c r="H36" s="195"/>
      <c r="I36" s="195"/>
      <c r="J36" s="195"/>
      <c r="K36" s="195"/>
      <c r="L36" s="2"/>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row>
    <row r="37" spans="1:49" ht="16" customHeight="1" x14ac:dyDescent="0.2">
      <c r="A37" s="10"/>
      <c r="B37" s="195"/>
      <c r="D37" s="382" t="s">
        <v>237</v>
      </c>
      <c r="E37" s="382"/>
      <c r="F37" s="195"/>
      <c r="G37" s="195"/>
      <c r="H37" s="195"/>
      <c r="I37" s="11"/>
      <c r="J37" s="195"/>
      <c r="K37" s="195"/>
      <c r="L37" s="195"/>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row>
    <row r="38" spans="1:49" ht="16" customHeight="1" x14ac:dyDescent="0.2">
      <c r="A38" s="10"/>
      <c r="B38" s="195"/>
      <c r="C38" s="222" t="s">
        <v>238</v>
      </c>
      <c r="D38" s="221" t="s">
        <v>259</v>
      </c>
      <c r="E38" s="221" t="s">
        <v>240</v>
      </c>
      <c r="G38" s="195"/>
      <c r="H38" s="195"/>
      <c r="I38" s="11"/>
      <c r="J38" s="195"/>
      <c r="K38" s="195"/>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row>
    <row r="39" spans="1:49" ht="16" customHeight="1" x14ac:dyDescent="0.2">
      <c r="A39" s="10"/>
      <c r="B39" s="195"/>
      <c r="C39" s="229">
        <f>D7</f>
        <v>0.25</v>
      </c>
      <c r="D39" s="223">
        <f>C7</f>
        <v>39000</v>
      </c>
      <c r="E39" s="223">
        <f>D39-MAX(MIN($C$19, D39-$C$18 ), 0 )</f>
        <v>39000</v>
      </c>
      <c r="G39" s="195"/>
      <c r="H39" s="195"/>
      <c r="I39" s="11"/>
      <c r="J39" s="195"/>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row>
    <row r="40" spans="1:49" ht="16" customHeight="1" x14ac:dyDescent="0.2">
      <c r="A40" s="10"/>
      <c r="B40" s="195"/>
      <c r="C40" s="229">
        <f t="shared" ref="C40:C46" si="0">D8-D7</f>
        <v>0.15000000000000002</v>
      </c>
      <c r="D40" s="223">
        <f t="shared" ref="D40:D46" si="1">C8</f>
        <v>42000</v>
      </c>
      <c r="E40" s="223">
        <f t="shared" ref="E40:E46" si="2">D40-MAX(MIN($C$19, D40-$C$18 ), 0 )</f>
        <v>42000</v>
      </c>
      <c r="G40" s="195"/>
      <c r="H40" s="195"/>
      <c r="I40" s="11"/>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row>
    <row r="41" spans="1:49" ht="16" customHeight="1" x14ac:dyDescent="0.2">
      <c r="A41" s="10"/>
      <c r="B41" s="195"/>
      <c r="C41" s="229">
        <f t="shared" si="0"/>
        <v>0.15000000000000002</v>
      </c>
      <c r="D41" s="223">
        <f t="shared" si="1"/>
        <v>46000</v>
      </c>
      <c r="E41" s="223">
        <f t="shared" si="2"/>
        <v>46000</v>
      </c>
      <c r="G41" s="195"/>
      <c r="H41" s="195"/>
      <c r="I41" s="11"/>
      <c r="J41" s="195"/>
      <c r="K41" s="195"/>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5"/>
      <c r="AQ41" s="195"/>
      <c r="AR41" s="195"/>
      <c r="AS41" s="195"/>
      <c r="AT41" s="195"/>
      <c r="AU41" s="195"/>
      <c r="AV41" s="195"/>
      <c r="AW41" s="195"/>
    </row>
    <row r="42" spans="1:49" ht="16" customHeight="1" x14ac:dyDescent="0.2">
      <c r="A42" s="10"/>
      <c r="B42" s="195"/>
      <c r="C42" s="229">
        <f t="shared" si="0"/>
        <v>0.15000000000000002</v>
      </c>
      <c r="D42" s="223">
        <f t="shared" si="1"/>
        <v>48000</v>
      </c>
      <c r="E42" s="223">
        <f t="shared" si="2"/>
        <v>48000</v>
      </c>
      <c r="G42" s="195"/>
      <c r="H42" s="195"/>
      <c r="I42" s="11"/>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row>
    <row r="43" spans="1:49" ht="16" customHeight="1" x14ac:dyDescent="0.2">
      <c r="A43" s="10"/>
      <c r="B43" s="195"/>
      <c r="C43" s="229">
        <f t="shared" si="0"/>
        <v>0.12</v>
      </c>
      <c r="D43" s="223">
        <f t="shared" si="1"/>
        <v>52000</v>
      </c>
      <c r="E43" s="223">
        <f t="shared" si="2"/>
        <v>50000</v>
      </c>
      <c r="G43" s="195"/>
      <c r="H43" s="195"/>
      <c r="I43" s="11"/>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row>
    <row r="44" spans="1:49" ht="16" customHeight="1" x14ac:dyDescent="0.2">
      <c r="A44" s="10"/>
      <c r="B44" s="195"/>
      <c r="C44" s="229">
        <f t="shared" si="0"/>
        <v>9.9999999999999978E-2</v>
      </c>
      <c r="D44" s="223">
        <f t="shared" si="1"/>
        <v>57000</v>
      </c>
      <c r="E44" s="223">
        <f t="shared" si="2"/>
        <v>50000</v>
      </c>
      <c r="G44" s="195"/>
      <c r="H44" s="195"/>
      <c r="I44" s="11"/>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row>
    <row r="45" spans="1:49" ht="16" customHeight="1" x14ac:dyDescent="0.2">
      <c r="A45" s="10"/>
      <c r="B45" s="195"/>
      <c r="C45" s="229">
        <f t="shared" si="0"/>
        <v>5.9999999999999942E-2</v>
      </c>
      <c r="D45" s="223">
        <f t="shared" si="1"/>
        <v>61000</v>
      </c>
      <c r="E45" s="223">
        <f t="shared" si="2"/>
        <v>50000</v>
      </c>
      <c r="G45" s="195"/>
      <c r="H45" s="195"/>
      <c r="I45" s="11"/>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row>
    <row r="46" spans="1:49" ht="16" customHeight="1" x14ac:dyDescent="0.2">
      <c r="A46" s="10"/>
      <c r="B46" s="195"/>
      <c r="C46" s="229">
        <f t="shared" si="0"/>
        <v>2.0000000000000018E-2</v>
      </c>
      <c r="D46" s="223">
        <f t="shared" si="1"/>
        <v>78000</v>
      </c>
      <c r="E46" s="223">
        <f t="shared" si="2"/>
        <v>53000</v>
      </c>
      <c r="G46" s="195"/>
      <c r="H46" s="195"/>
      <c r="I46" s="11"/>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5"/>
      <c r="AQ46" s="195"/>
      <c r="AR46" s="195"/>
      <c r="AS46" s="195"/>
      <c r="AT46" s="195"/>
      <c r="AU46" s="195"/>
      <c r="AV46" s="195"/>
      <c r="AW46" s="195"/>
    </row>
    <row r="47" spans="1:49" ht="16" customHeight="1" x14ac:dyDescent="0.2">
      <c r="A47" s="10"/>
      <c r="B47" s="195"/>
      <c r="C47" s="195"/>
      <c r="D47" s="195"/>
      <c r="E47" s="195"/>
      <c r="F47" s="219"/>
      <c r="G47" s="195"/>
      <c r="H47" s="195"/>
      <c r="I47" s="11"/>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c r="AQ47" s="195"/>
      <c r="AR47" s="195"/>
      <c r="AS47" s="195"/>
      <c r="AT47" s="195"/>
      <c r="AU47" s="195"/>
      <c r="AV47" s="195"/>
      <c r="AW47" s="195"/>
    </row>
    <row r="48" spans="1:49" ht="16" customHeight="1" x14ac:dyDescent="0.2">
      <c r="A48" s="7" t="s">
        <v>8</v>
      </c>
      <c r="B48" s="363" t="s">
        <v>251</v>
      </c>
      <c r="C48" s="363"/>
      <c r="D48" s="363"/>
      <c r="E48" s="363"/>
      <c r="F48" s="363"/>
      <c r="G48" s="363"/>
      <c r="H48" s="363"/>
      <c r="I48" s="363"/>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row>
    <row r="49" spans="1:49" ht="16" customHeight="1" x14ac:dyDescent="0.2">
      <c r="A49" s="7"/>
      <c r="B49" s="195"/>
      <c r="C49" s="195"/>
      <c r="D49" s="195"/>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row>
    <row r="50" spans="1:49" ht="16" customHeight="1" x14ac:dyDescent="0.2">
      <c r="A50" s="7"/>
      <c r="B50" s="195"/>
      <c r="C50" s="195"/>
      <c r="D50" s="195"/>
      <c r="E50" s="195"/>
      <c r="F50" s="207"/>
      <c r="G50" s="207"/>
      <c r="H50" s="195"/>
      <c r="I50" s="195"/>
      <c r="J50" s="195"/>
      <c r="K50" s="195"/>
      <c r="L50" s="195"/>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5"/>
      <c r="AN50" s="195"/>
      <c r="AO50" s="195"/>
      <c r="AP50" s="195"/>
      <c r="AQ50" s="195"/>
      <c r="AR50" s="195"/>
      <c r="AS50" s="195"/>
      <c r="AT50" s="195"/>
      <c r="AU50" s="195"/>
      <c r="AV50" s="195"/>
      <c r="AW50" s="195"/>
    </row>
    <row r="51" spans="1:49" ht="16" customHeight="1" x14ac:dyDescent="0.2">
      <c r="A51" s="7"/>
      <c r="B51" s="195"/>
      <c r="C51" s="195"/>
      <c r="D51" s="195"/>
      <c r="E51" s="195"/>
      <c r="F51" s="222"/>
      <c r="G51" s="221" t="s">
        <v>259</v>
      </c>
      <c r="H51" s="221" t="s">
        <v>240</v>
      </c>
      <c r="I51" s="195"/>
      <c r="J51" s="195"/>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5"/>
      <c r="AN51" s="195"/>
      <c r="AO51" s="195"/>
      <c r="AP51" s="195"/>
      <c r="AQ51" s="195"/>
      <c r="AR51" s="195"/>
      <c r="AS51" s="195"/>
      <c r="AT51" s="195"/>
      <c r="AU51" s="195"/>
      <c r="AV51" s="195"/>
      <c r="AW51" s="195"/>
    </row>
    <row r="52" spans="1:49" ht="16" customHeight="1" x14ac:dyDescent="0.2">
      <c r="A52" s="7"/>
      <c r="B52" s="195"/>
      <c r="C52" s="195"/>
      <c r="D52" s="195"/>
      <c r="E52" s="195"/>
      <c r="F52" s="220" t="s">
        <v>263</v>
      </c>
      <c r="G52" s="223">
        <f>SUMPRODUCT(D39:D46,C39:C46)</f>
        <v>47310</v>
      </c>
      <c r="H52" s="223">
        <f>SUMPRODUCT(E39:E46,C39:C46)</f>
        <v>45210</v>
      </c>
      <c r="I52" s="195"/>
      <c r="J52" s="195"/>
      <c r="K52" s="195"/>
      <c r="L52" s="195"/>
      <c r="M52" s="195"/>
      <c r="N52" s="195"/>
      <c r="O52" s="195"/>
      <c r="P52" s="195"/>
      <c r="Q52" s="195"/>
      <c r="R52" s="195"/>
      <c r="S52" s="195"/>
      <c r="T52" s="195"/>
      <c r="U52" s="195"/>
      <c r="V52" s="195"/>
      <c r="W52" s="195"/>
      <c r="X52" s="195"/>
      <c r="Y52" s="195"/>
      <c r="Z52" s="195"/>
      <c r="AA52" s="195"/>
      <c r="AB52" s="195"/>
      <c r="AC52" s="195"/>
      <c r="AD52" s="195"/>
      <c r="AE52" s="195"/>
      <c r="AF52" s="195"/>
      <c r="AG52" s="195"/>
      <c r="AH52" s="195"/>
      <c r="AI52" s="195"/>
      <c r="AJ52" s="195"/>
      <c r="AK52" s="195"/>
      <c r="AL52" s="195"/>
      <c r="AM52" s="195"/>
      <c r="AN52" s="195"/>
      <c r="AO52" s="195"/>
      <c r="AP52" s="195"/>
      <c r="AQ52" s="195"/>
      <c r="AR52" s="195"/>
      <c r="AS52" s="195"/>
      <c r="AT52" s="195"/>
      <c r="AU52" s="195"/>
      <c r="AV52" s="195"/>
      <c r="AW52" s="195"/>
    </row>
    <row r="53" spans="1:49" ht="16" customHeight="1" x14ac:dyDescent="0.2">
      <c r="A53" s="7"/>
      <c r="B53" s="195"/>
      <c r="C53" s="195"/>
      <c r="D53" s="195"/>
      <c r="E53" s="195"/>
      <c r="F53" s="220" t="s">
        <v>264</v>
      </c>
      <c r="G53" s="223" cm="1">
        <f t="array" ref="G53">SUMPRODUCT(C39:C46,(D39:D46-$G$52)^2)</f>
        <v>63933900</v>
      </c>
      <c r="H53" s="223" cm="1">
        <f t="array" ref="H53">SUMPRODUCT(C39:C46,(E39:E46-$H$52)^2)</f>
        <v>20085900</v>
      </c>
      <c r="I53" s="195"/>
      <c r="J53" s="195"/>
      <c r="K53" s="195"/>
      <c r="L53" s="195"/>
      <c r="M53" s="195"/>
      <c r="N53" s="195"/>
      <c r="O53" s="195"/>
      <c r="P53" s="195"/>
      <c r="Q53" s="195"/>
      <c r="R53" s="195"/>
      <c r="S53" s="195"/>
      <c r="T53" s="195"/>
      <c r="U53" s="195"/>
      <c r="V53" s="195"/>
      <c r="W53" s="195"/>
      <c r="X53" s="195"/>
      <c r="Y53" s="195"/>
      <c r="Z53" s="195"/>
      <c r="AA53" s="195"/>
      <c r="AB53" s="195"/>
      <c r="AC53" s="195"/>
      <c r="AD53" s="195"/>
      <c r="AE53" s="195"/>
      <c r="AF53" s="195"/>
      <c r="AG53" s="195"/>
      <c r="AH53" s="195"/>
      <c r="AI53" s="195"/>
      <c r="AJ53" s="195"/>
      <c r="AK53" s="195"/>
      <c r="AL53" s="195"/>
      <c r="AM53" s="195"/>
      <c r="AN53" s="195"/>
      <c r="AO53" s="195"/>
      <c r="AP53" s="195"/>
      <c r="AQ53" s="195"/>
      <c r="AR53" s="195"/>
      <c r="AS53" s="195"/>
      <c r="AT53" s="195"/>
      <c r="AU53" s="195"/>
      <c r="AV53" s="195"/>
      <c r="AW53" s="195"/>
    </row>
    <row r="54" spans="1:49" ht="16" customHeight="1" x14ac:dyDescent="0.2">
      <c r="A54" s="7"/>
      <c r="B54" s="195"/>
      <c r="C54" s="195"/>
      <c r="D54" s="195"/>
      <c r="E54" s="195"/>
      <c r="F54" s="195"/>
      <c r="G54" s="195"/>
      <c r="H54" s="195"/>
      <c r="I54" s="195"/>
      <c r="J54" s="195"/>
      <c r="K54" s="195"/>
      <c r="L54" s="195"/>
      <c r="M54" s="195"/>
      <c r="N54" s="195"/>
      <c r="O54" s="195"/>
      <c r="P54" s="195"/>
      <c r="Q54" s="195"/>
      <c r="R54" s="195"/>
      <c r="S54" s="195"/>
      <c r="T54" s="195"/>
      <c r="U54" s="195"/>
      <c r="V54" s="195"/>
      <c r="W54" s="195"/>
      <c r="X54" s="195"/>
      <c r="Y54" s="195"/>
      <c r="Z54" s="195"/>
      <c r="AA54" s="195"/>
      <c r="AB54" s="195"/>
      <c r="AC54" s="195"/>
      <c r="AD54" s="195"/>
      <c r="AE54" s="195"/>
      <c r="AF54" s="195"/>
      <c r="AG54" s="195"/>
      <c r="AH54" s="195"/>
      <c r="AI54" s="195"/>
      <c r="AJ54" s="195"/>
      <c r="AK54" s="195"/>
      <c r="AL54" s="195"/>
      <c r="AM54" s="195"/>
      <c r="AN54" s="195"/>
      <c r="AO54" s="195"/>
      <c r="AP54" s="195"/>
      <c r="AQ54" s="195"/>
      <c r="AR54" s="195"/>
      <c r="AS54" s="195"/>
      <c r="AT54" s="195"/>
      <c r="AU54" s="195"/>
      <c r="AV54" s="195"/>
      <c r="AW54" s="195"/>
    </row>
    <row r="55" spans="1:49" ht="16" customHeight="1" x14ac:dyDescent="0.2">
      <c r="A55" s="7"/>
      <c r="B55" s="11" t="s">
        <v>35</v>
      </c>
      <c r="C55" s="195"/>
      <c r="D55" s="195"/>
      <c r="E55" s="195"/>
      <c r="F55" s="195"/>
      <c r="G55" s="195"/>
      <c r="H55" s="195"/>
      <c r="I55" s="195"/>
      <c r="J55" s="195"/>
      <c r="K55" s="195"/>
      <c r="L55" s="195"/>
      <c r="M55" s="195"/>
      <c r="N55" s="195"/>
      <c r="O55" s="195"/>
      <c r="P55" s="195"/>
      <c r="Q55" s="195"/>
      <c r="R55" s="195"/>
      <c r="S55" s="195"/>
      <c r="T55" s="195"/>
      <c r="U55" s="195"/>
      <c r="V55" s="195"/>
      <c r="W55" s="195"/>
      <c r="X55" s="195"/>
      <c r="Y55" s="195"/>
      <c r="Z55" s="195"/>
      <c r="AA55" s="195"/>
      <c r="AB55" s="195"/>
      <c r="AC55" s="195"/>
      <c r="AD55" s="195"/>
      <c r="AE55" s="195"/>
      <c r="AF55" s="195"/>
      <c r="AG55" s="195"/>
      <c r="AH55" s="195"/>
      <c r="AI55" s="195"/>
      <c r="AJ55" s="195"/>
      <c r="AK55" s="195"/>
      <c r="AL55" s="195"/>
      <c r="AM55" s="195"/>
      <c r="AN55" s="195"/>
      <c r="AO55" s="195"/>
      <c r="AP55" s="195"/>
      <c r="AQ55" s="195"/>
      <c r="AR55" s="195"/>
      <c r="AS55" s="195"/>
      <c r="AT55" s="195"/>
      <c r="AU55" s="195"/>
      <c r="AV55" s="195"/>
      <c r="AW55" s="195"/>
    </row>
    <row r="56" spans="1:49" ht="16" customHeight="1" x14ac:dyDescent="0.2">
      <c r="A56" s="7"/>
      <c r="B56" s="383" t="s">
        <v>254</v>
      </c>
      <c r="C56" s="383"/>
      <c r="D56" s="383"/>
      <c r="E56" s="383"/>
      <c r="F56" s="383"/>
      <c r="G56" s="383"/>
      <c r="H56" s="383"/>
      <c r="I56" s="383"/>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5"/>
      <c r="AQ56" s="195"/>
      <c r="AR56" s="195"/>
      <c r="AS56" s="195"/>
      <c r="AT56" s="195"/>
      <c r="AU56" s="195"/>
      <c r="AV56" s="195"/>
      <c r="AW56" s="195"/>
    </row>
    <row r="57" spans="1:49" ht="16" customHeight="1" x14ac:dyDescent="0.2">
      <c r="A57" s="7"/>
      <c r="B57" s="383"/>
      <c r="C57" s="383"/>
      <c r="D57" s="383"/>
      <c r="E57" s="383"/>
      <c r="F57" s="383"/>
      <c r="G57" s="383"/>
      <c r="H57" s="383"/>
      <c r="I57" s="383"/>
      <c r="J57" s="195"/>
      <c r="K57" s="195"/>
      <c r="L57" s="195"/>
      <c r="M57" s="195"/>
      <c r="N57" s="195"/>
      <c r="O57" s="195"/>
      <c r="P57" s="195"/>
      <c r="Q57" s="195"/>
      <c r="R57" s="195"/>
      <c r="S57" s="195"/>
      <c r="T57" s="195"/>
      <c r="U57" s="195"/>
      <c r="V57" s="195"/>
      <c r="W57" s="195"/>
      <c r="X57" s="195"/>
      <c r="Y57" s="195"/>
      <c r="Z57" s="195"/>
      <c r="AA57" s="195"/>
      <c r="AB57" s="195"/>
      <c r="AC57" s="195"/>
      <c r="AD57" s="195"/>
      <c r="AE57" s="195"/>
      <c r="AF57" s="195"/>
      <c r="AG57" s="195"/>
      <c r="AH57" s="195"/>
      <c r="AI57" s="195"/>
      <c r="AJ57" s="195"/>
      <c r="AK57" s="195"/>
      <c r="AL57" s="195"/>
      <c r="AM57" s="195"/>
      <c r="AN57" s="195"/>
      <c r="AO57" s="195"/>
      <c r="AP57" s="195"/>
      <c r="AQ57" s="195"/>
      <c r="AR57" s="195"/>
      <c r="AS57" s="195"/>
      <c r="AT57" s="195"/>
      <c r="AU57" s="195"/>
      <c r="AV57" s="195"/>
      <c r="AW57" s="195"/>
    </row>
    <row r="58" spans="1:49" ht="16" customHeight="1" x14ac:dyDescent="0.2">
      <c r="A58" s="10"/>
      <c r="B58" s="11"/>
      <c r="C58" s="11"/>
      <c r="D58" s="11"/>
      <c r="E58" s="11"/>
      <c r="F58" s="11"/>
      <c r="G58" s="11"/>
      <c r="H58" s="11"/>
      <c r="I58" s="11"/>
      <c r="J58" s="195"/>
      <c r="K58" s="195"/>
      <c r="L58" s="195"/>
      <c r="M58" s="195"/>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5"/>
      <c r="AN58" s="195"/>
      <c r="AO58" s="195"/>
      <c r="AP58" s="195"/>
      <c r="AQ58" s="195"/>
      <c r="AR58" s="195"/>
      <c r="AS58" s="195"/>
      <c r="AT58" s="195"/>
      <c r="AU58" s="195"/>
      <c r="AV58" s="195"/>
      <c r="AW58" s="195"/>
    </row>
    <row r="59" spans="1:49" ht="16" customHeight="1" x14ac:dyDescent="0.2">
      <c r="A59" s="7" t="s">
        <v>7</v>
      </c>
      <c r="B59" s="363" t="s">
        <v>255</v>
      </c>
      <c r="C59" s="363"/>
      <c r="D59" s="363"/>
      <c r="E59" s="363"/>
      <c r="F59" s="363"/>
      <c r="G59" s="363"/>
      <c r="H59" s="363"/>
      <c r="I59" s="363"/>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c r="AQ59" s="195"/>
      <c r="AR59" s="195"/>
      <c r="AS59" s="195"/>
      <c r="AT59" s="195"/>
      <c r="AU59" s="195"/>
      <c r="AV59" s="195"/>
      <c r="AW59" s="195"/>
    </row>
    <row r="60" spans="1:49" ht="16" customHeight="1" x14ac:dyDescent="0.2">
      <c r="A60" s="7"/>
      <c r="B60" s="195"/>
      <c r="C60" s="195"/>
      <c r="D60" s="195"/>
      <c r="E60" s="195"/>
      <c r="F60" s="195"/>
      <c r="G60" s="195"/>
      <c r="H60" s="195"/>
      <c r="I60" s="195"/>
      <c r="J60" s="195"/>
      <c r="K60" s="195"/>
      <c r="L60" s="195"/>
      <c r="M60" s="195"/>
      <c r="N60" s="195"/>
      <c r="O60" s="195"/>
      <c r="P60" s="195"/>
      <c r="Q60" s="195"/>
      <c r="R60" s="195"/>
      <c r="S60" s="195"/>
      <c r="T60" s="195"/>
      <c r="U60" s="195"/>
      <c r="V60" s="195"/>
      <c r="W60" s="195"/>
      <c r="X60" s="195"/>
      <c r="Y60" s="195"/>
      <c r="Z60" s="195"/>
      <c r="AA60" s="195"/>
      <c r="AB60" s="195"/>
      <c r="AC60" s="195"/>
      <c r="AD60" s="195"/>
      <c r="AE60" s="195"/>
      <c r="AF60" s="195"/>
      <c r="AG60" s="195"/>
      <c r="AH60" s="195"/>
      <c r="AI60" s="195"/>
      <c r="AJ60" s="195"/>
      <c r="AK60" s="195"/>
      <c r="AL60" s="195"/>
      <c r="AM60" s="195"/>
      <c r="AN60" s="195"/>
      <c r="AO60" s="195"/>
      <c r="AP60" s="195"/>
      <c r="AQ60" s="195"/>
      <c r="AR60" s="195"/>
      <c r="AS60" s="195"/>
      <c r="AT60" s="195"/>
      <c r="AU60" s="195"/>
      <c r="AV60" s="195"/>
      <c r="AW60" s="195"/>
    </row>
    <row r="61" spans="1:49" ht="16" customHeight="1" x14ac:dyDescent="0.2">
      <c r="A61" s="7"/>
      <c r="B61" s="195"/>
      <c r="C61" s="195"/>
      <c r="D61" s="195"/>
      <c r="E61" s="195"/>
      <c r="F61" s="207"/>
      <c r="G61" s="207"/>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row>
    <row r="62" spans="1:49" ht="16" customHeight="1" x14ac:dyDescent="0.2">
      <c r="A62" s="7"/>
      <c r="B62" s="195"/>
      <c r="C62" s="195"/>
      <c r="D62" s="195"/>
      <c r="E62" s="195"/>
      <c r="F62" s="222"/>
      <c r="G62" s="221" t="s">
        <v>259</v>
      </c>
      <c r="H62" s="221" t="s">
        <v>240</v>
      </c>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P62" s="195"/>
      <c r="AQ62" s="195"/>
      <c r="AR62" s="195"/>
      <c r="AS62" s="195"/>
      <c r="AT62" s="195"/>
      <c r="AU62" s="195"/>
      <c r="AV62" s="195"/>
      <c r="AW62" s="195"/>
    </row>
    <row r="63" spans="1:49" ht="16" customHeight="1" x14ac:dyDescent="0.2">
      <c r="A63" s="7"/>
      <c r="B63" s="195"/>
      <c r="C63" s="195"/>
      <c r="D63" s="195"/>
      <c r="E63" s="195"/>
      <c r="F63" s="220" t="s">
        <v>265</v>
      </c>
      <c r="G63" s="223">
        <f>G52</f>
        <v>47310</v>
      </c>
      <c r="H63" s="223">
        <f>H52</f>
        <v>45210</v>
      </c>
      <c r="I63" s="195"/>
      <c r="J63" s="195"/>
      <c r="K63" s="195"/>
      <c r="L63" s="195"/>
      <c r="M63" s="195"/>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5"/>
      <c r="AQ63" s="195"/>
      <c r="AR63" s="195"/>
      <c r="AS63" s="195"/>
      <c r="AT63" s="195"/>
      <c r="AU63" s="195"/>
      <c r="AV63" s="195"/>
      <c r="AW63" s="195"/>
    </row>
    <row r="64" spans="1:49" ht="16" customHeight="1" x14ac:dyDescent="0.2">
      <c r="A64" s="7"/>
      <c r="B64" s="195"/>
      <c r="C64" s="195"/>
      <c r="D64" s="195"/>
      <c r="E64" s="195"/>
      <c r="F64" s="195"/>
      <c r="G64" s="195"/>
      <c r="H64" s="195"/>
      <c r="I64" s="195"/>
      <c r="J64" s="195"/>
      <c r="K64" s="195"/>
      <c r="L64" s="195"/>
      <c r="M64" s="195"/>
      <c r="N64" s="195"/>
      <c r="O64" s="195"/>
      <c r="P64" s="195"/>
      <c r="Q64" s="195"/>
      <c r="R64" s="195"/>
      <c r="S64" s="195"/>
      <c r="T64" s="195"/>
      <c r="U64" s="195"/>
      <c r="V64" s="195"/>
      <c r="W64" s="195"/>
      <c r="X64" s="195"/>
      <c r="Y64" s="195"/>
      <c r="Z64" s="195"/>
      <c r="AA64" s="195"/>
      <c r="AB64" s="195"/>
      <c r="AC64" s="195"/>
      <c r="AD64" s="195"/>
      <c r="AE64" s="195"/>
      <c r="AF64" s="195"/>
      <c r="AG64" s="195"/>
      <c r="AH64" s="195"/>
      <c r="AI64" s="195"/>
      <c r="AJ64" s="195"/>
      <c r="AK64" s="195"/>
      <c r="AL64" s="195"/>
      <c r="AM64" s="195"/>
      <c r="AN64" s="195"/>
      <c r="AO64" s="195"/>
      <c r="AP64" s="195"/>
      <c r="AQ64" s="195"/>
      <c r="AR64" s="195"/>
      <c r="AS64" s="195"/>
      <c r="AT64" s="195"/>
      <c r="AU64" s="195"/>
      <c r="AV64" s="195"/>
      <c r="AW64" s="195"/>
    </row>
    <row r="65" spans="1:49" ht="16" customHeight="1" x14ac:dyDescent="0.2">
      <c r="A65" s="7" t="s">
        <v>6</v>
      </c>
      <c r="B65" s="363" t="s">
        <v>279</v>
      </c>
      <c r="C65" s="363"/>
      <c r="D65" s="363"/>
      <c r="E65" s="363"/>
      <c r="F65" s="363"/>
      <c r="G65" s="363"/>
      <c r="H65" s="363"/>
      <c r="I65" s="363"/>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row>
    <row r="66" spans="1:49" ht="16" customHeight="1" x14ac:dyDescent="0.2">
      <c r="A66" s="7"/>
      <c r="B66" s="195"/>
      <c r="C66" s="195"/>
      <c r="D66" s="195"/>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5"/>
      <c r="AQ66" s="195"/>
      <c r="AR66" s="195"/>
      <c r="AS66" s="195"/>
      <c r="AT66" s="195"/>
      <c r="AU66" s="195"/>
      <c r="AV66" s="195"/>
      <c r="AW66" s="195"/>
    </row>
    <row r="67" spans="1:49" ht="16" customHeight="1" x14ac:dyDescent="0.2">
      <c r="A67" s="7"/>
      <c r="B67" s="195"/>
      <c r="C67" s="195"/>
      <c r="D67" s="195"/>
      <c r="E67" s="195"/>
      <c r="F67" s="207"/>
      <c r="G67" s="207"/>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5"/>
      <c r="AO67" s="195"/>
      <c r="AP67" s="195"/>
      <c r="AQ67" s="195"/>
      <c r="AR67" s="195"/>
      <c r="AS67" s="195"/>
      <c r="AT67" s="195"/>
      <c r="AU67" s="195"/>
      <c r="AV67" s="195"/>
      <c r="AW67" s="195"/>
    </row>
    <row r="68" spans="1:49" ht="16" customHeight="1" x14ac:dyDescent="0.2">
      <c r="A68" s="7"/>
      <c r="B68" s="195"/>
      <c r="C68" s="195"/>
      <c r="D68" s="195"/>
      <c r="E68" s="195"/>
      <c r="F68" s="195"/>
      <c r="G68" s="195"/>
      <c r="H68" s="195"/>
      <c r="I68" s="195"/>
      <c r="J68" s="195"/>
      <c r="K68" s="195"/>
      <c r="L68" s="195"/>
      <c r="M68" s="195"/>
      <c r="N68" s="195"/>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c r="AL68" s="195"/>
      <c r="AM68" s="195"/>
      <c r="AN68" s="195"/>
      <c r="AO68" s="195"/>
      <c r="AP68" s="195"/>
      <c r="AQ68" s="195"/>
      <c r="AR68" s="195"/>
      <c r="AS68" s="195"/>
      <c r="AT68" s="195"/>
      <c r="AU68" s="195"/>
      <c r="AV68" s="195"/>
      <c r="AW68" s="195"/>
    </row>
    <row r="69" spans="1:49" ht="16" customHeight="1" x14ac:dyDescent="0.2">
      <c r="A69" s="7"/>
      <c r="B69" s="195"/>
      <c r="C69" s="195"/>
      <c r="D69" s="195"/>
      <c r="E69" s="195"/>
      <c r="F69" s="222"/>
      <c r="G69" s="221" t="s">
        <v>259</v>
      </c>
      <c r="H69" s="221" t="s">
        <v>240</v>
      </c>
      <c r="I69" s="195"/>
      <c r="J69" s="195"/>
      <c r="K69" s="195"/>
      <c r="L69" s="195"/>
      <c r="M69" s="195"/>
      <c r="N69" s="195"/>
      <c r="O69" s="195"/>
      <c r="P69" s="195"/>
      <c r="Q69" s="195"/>
      <c r="R69" s="195"/>
      <c r="S69" s="195"/>
      <c r="T69" s="195"/>
      <c r="U69" s="195"/>
      <c r="V69" s="195"/>
      <c r="W69" s="195"/>
      <c r="X69" s="195"/>
      <c r="Y69" s="195"/>
      <c r="Z69" s="195"/>
      <c r="AA69" s="195"/>
      <c r="AB69" s="195"/>
      <c r="AC69" s="195"/>
      <c r="AD69" s="195"/>
      <c r="AE69" s="195"/>
      <c r="AF69" s="195"/>
      <c r="AG69" s="195"/>
      <c r="AH69" s="195"/>
      <c r="AI69" s="195"/>
      <c r="AJ69" s="195"/>
      <c r="AK69" s="195"/>
      <c r="AL69" s="195"/>
      <c r="AM69" s="195"/>
      <c r="AN69" s="195"/>
      <c r="AO69" s="195"/>
      <c r="AP69" s="195"/>
      <c r="AQ69" s="195"/>
      <c r="AR69" s="195"/>
      <c r="AS69" s="195"/>
      <c r="AT69" s="195"/>
      <c r="AU69" s="195"/>
      <c r="AV69" s="195"/>
      <c r="AW69" s="195"/>
    </row>
    <row r="70" spans="1:49" ht="16" customHeight="1" x14ac:dyDescent="0.2">
      <c r="A70" s="7"/>
      <c r="B70" s="195"/>
      <c r="C70" s="195"/>
      <c r="D70" s="195"/>
      <c r="E70" s="195"/>
      <c r="F70" s="226" t="s">
        <v>241</v>
      </c>
      <c r="G70" s="223">
        <f>G52+$G$8*G52</f>
        <v>48729.3</v>
      </c>
      <c r="H70" s="223">
        <f>H52+$G$8*H52</f>
        <v>46566.3</v>
      </c>
      <c r="I70" s="195" t="s">
        <v>270</v>
      </c>
      <c r="J70" s="195"/>
      <c r="K70" s="195"/>
      <c r="L70" s="195"/>
      <c r="M70" s="195"/>
      <c r="N70" s="195"/>
      <c r="O70" s="195"/>
      <c r="P70" s="195"/>
      <c r="Q70" s="195"/>
      <c r="R70" s="195"/>
      <c r="S70" s="195"/>
      <c r="T70" s="195"/>
      <c r="U70" s="195"/>
      <c r="V70" s="195"/>
      <c r="W70" s="195"/>
      <c r="X70" s="195"/>
      <c r="Y70" s="195"/>
      <c r="Z70" s="195"/>
      <c r="AA70" s="195"/>
      <c r="AB70" s="195"/>
      <c r="AC70" s="195"/>
      <c r="AD70" s="195"/>
      <c r="AE70" s="195"/>
      <c r="AF70" s="195"/>
      <c r="AG70" s="195"/>
      <c r="AH70" s="195"/>
      <c r="AI70" s="195"/>
      <c r="AJ70" s="195"/>
      <c r="AK70" s="195"/>
      <c r="AL70" s="195"/>
      <c r="AM70" s="195"/>
      <c r="AN70" s="195"/>
      <c r="AO70" s="195"/>
      <c r="AP70" s="195"/>
      <c r="AQ70" s="195"/>
      <c r="AR70" s="195"/>
      <c r="AS70" s="195"/>
      <c r="AT70" s="195"/>
      <c r="AU70" s="195"/>
      <c r="AV70" s="195"/>
      <c r="AW70" s="195"/>
    </row>
    <row r="71" spans="1:49" ht="16" customHeight="1" x14ac:dyDescent="0.2">
      <c r="A71" s="7"/>
      <c r="B71" s="195"/>
      <c r="C71" s="195"/>
      <c r="D71" s="195"/>
      <c r="E71" s="195"/>
      <c r="F71" s="195"/>
      <c r="G71" s="195"/>
      <c r="H71" s="195"/>
      <c r="I71" s="195"/>
      <c r="J71" s="195"/>
      <c r="K71" s="195"/>
      <c r="L71" s="195"/>
      <c r="M71" s="195"/>
      <c r="N71" s="195"/>
      <c r="O71" s="195"/>
      <c r="P71" s="195"/>
      <c r="Q71" s="195"/>
      <c r="R71" s="195"/>
      <c r="S71" s="195"/>
      <c r="T71" s="195"/>
      <c r="U71" s="195"/>
      <c r="V71" s="195"/>
      <c r="W71" s="195"/>
      <c r="X71" s="195"/>
      <c r="Y71" s="195"/>
      <c r="Z71" s="195"/>
      <c r="AA71" s="195"/>
      <c r="AB71" s="195"/>
      <c r="AC71" s="195"/>
      <c r="AD71" s="195"/>
      <c r="AE71" s="195"/>
      <c r="AF71" s="195"/>
      <c r="AG71" s="195"/>
      <c r="AH71" s="195"/>
      <c r="AI71" s="195"/>
      <c r="AJ71" s="195"/>
      <c r="AK71" s="195"/>
      <c r="AL71" s="195"/>
      <c r="AM71" s="195"/>
      <c r="AN71" s="195"/>
      <c r="AO71" s="195"/>
      <c r="AP71" s="195"/>
      <c r="AQ71" s="195"/>
      <c r="AR71" s="195"/>
      <c r="AS71" s="195"/>
      <c r="AT71" s="195"/>
      <c r="AU71" s="195"/>
      <c r="AV71" s="195"/>
      <c r="AW71" s="195"/>
    </row>
    <row r="72" spans="1:49" ht="16" customHeight="1" x14ac:dyDescent="0.2">
      <c r="A72" s="7" t="s">
        <v>5</v>
      </c>
      <c r="B72" s="363" t="s">
        <v>280</v>
      </c>
      <c r="C72" s="363"/>
      <c r="D72" s="363"/>
      <c r="E72" s="363"/>
      <c r="F72" s="363"/>
      <c r="G72" s="363"/>
      <c r="H72" s="363"/>
      <c r="I72" s="363"/>
      <c r="J72" s="195"/>
      <c r="K72" s="195"/>
      <c r="L72" s="195"/>
      <c r="M72" s="195"/>
      <c r="N72" s="195"/>
      <c r="O72" s="195"/>
      <c r="P72" s="195"/>
      <c r="Q72" s="195"/>
      <c r="R72" s="195"/>
      <c r="S72" s="195"/>
      <c r="T72" s="195"/>
      <c r="U72" s="195"/>
      <c r="V72" s="195"/>
      <c r="W72" s="195"/>
      <c r="X72" s="195"/>
      <c r="Y72" s="195"/>
      <c r="Z72" s="195"/>
      <c r="AA72" s="195"/>
      <c r="AB72" s="195"/>
      <c r="AC72" s="195"/>
      <c r="AD72" s="195"/>
      <c r="AE72" s="195"/>
      <c r="AF72" s="195"/>
      <c r="AG72" s="195"/>
      <c r="AH72" s="195"/>
      <c r="AI72" s="195"/>
      <c r="AJ72" s="195"/>
      <c r="AK72" s="195"/>
      <c r="AL72" s="195"/>
      <c r="AM72" s="195"/>
      <c r="AN72" s="195"/>
      <c r="AO72" s="195"/>
      <c r="AP72" s="195"/>
      <c r="AQ72" s="195"/>
      <c r="AR72" s="195"/>
      <c r="AS72" s="195"/>
      <c r="AT72" s="195"/>
      <c r="AU72" s="195"/>
      <c r="AV72" s="195"/>
      <c r="AW72" s="195"/>
    </row>
    <row r="73" spans="1:49" ht="16" customHeight="1" x14ac:dyDescent="0.2">
      <c r="A73" s="7"/>
      <c r="B73" s="195"/>
      <c r="C73" s="195"/>
      <c r="D73" s="195"/>
      <c r="E73" s="195"/>
      <c r="F73" s="195"/>
      <c r="G73" s="195"/>
      <c r="H73" s="195"/>
      <c r="I73" s="11"/>
      <c r="J73" s="195"/>
      <c r="K73" s="195"/>
      <c r="L73" s="195"/>
      <c r="M73" s="195"/>
      <c r="N73" s="195"/>
      <c r="O73" s="195"/>
      <c r="P73" s="195"/>
      <c r="Q73" s="195"/>
      <c r="R73" s="195"/>
      <c r="S73" s="195"/>
      <c r="T73" s="195"/>
      <c r="U73" s="195"/>
      <c r="V73" s="195"/>
      <c r="W73" s="195"/>
      <c r="X73" s="195"/>
      <c r="Y73" s="195"/>
      <c r="Z73" s="195"/>
      <c r="AA73" s="195"/>
      <c r="AB73" s="195"/>
      <c r="AC73" s="195"/>
      <c r="AD73" s="195"/>
      <c r="AE73" s="195"/>
      <c r="AF73" s="195"/>
      <c r="AG73" s="195"/>
      <c r="AH73" s="195"/>
      <c r="AI73" s="195"/>
      <c r="AJ73" s="195"/>
      <c r="AK73" s="195"/>
      <c r="AL73" s="195"/>
      <c r="AM73" s="195"/>
      <c r="AN73" s="195"/>
      <c r="AO73" s="195"/>
      <c r="AP73" s="195"/>
      <c r="AQ73" s="195"/>
      <c r="AR73" s="195"/>
      <c r="AS73" s="195"/>
      <c r="AT73" s="195"/>
      <c r="AU73" s="195"/>
      <c r="AV73" s="195"/>
      <c r="AW73" s="195"/>
    </row>
    <row r="74" spans="1:49" ht="16" customHeight="1" x14ac:dyDescent="0.2">
      <c r="A74" s="7"/>
      <c r="B74" s="195"/>
      <c r="C74" s="195"/>
      <c r="D74" s="195"/>
      <c r="E74" s="195"/>
      <c r="F74" s="207"/>
      <c r="G74" s="207"/>
      <c r="H74" s="195"/>
      <c r="I74" s="195"/>
      <c r="J74" s="195"/>
      <c r="K74" s="195"/>
      <c r="L74" s="195"/>
      <c r="M74" s="195"/>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M74" s="195"/>
      <c r="AN74" s="195"/>
      <c r="AO74" s="195"/>
      <c r="AP74" s="195"/>
      <c r="AQ74" s="195"/>
      <c r="AR74" s="195"/>
      <c r="AS74" s="195"/>
      <c r="AT74" s="195"/>
      <c r="AU74" s="195"/>
      <c r="AV74" s="195"/>
      <c r="AW74" s="195"/>
    </row>
    <row r="75" spans="1:49" ht="16" customHeight="1" x14ac:dyDescent="0.2">
      <c r="A75" s="7"/>
      <c r="B75" s="195"/>
      <c r="C75" s="195"/>
      <c r="D75" s="195"/>
      <c r="E75" s="195"/>
      <c r="F75" s="195"/>
      <c r="G75" s="195"/>
      <c r="H75" s="195"/>
      <c r="I75" s="195"/>
      <c r="J75" s="195"/>
      <c r="K75" s="195"/>
      <c r="L75" s="195"/>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c r="AP75" s="195"/>
      <c r="AQ75" s="195"/>
      <c r="AR75" s="195"/>
      <c r="AS75" s="195"/>
      <c r="AT75" s="195"/>
      <c r="AU75" s="195"/>
      <c r="AV75" s="195"/>
      <c r="AW75" s="195"/>
    </row>
    <row r="76" spans="1:49" ht="16" customHeight="1" x14ac:dyDescent="0.2">
      <c r="A76" s="7"/>
      <c r="B76" s="195"/>
      <c r="C76" s="195"/>
      <c r="D76" s="195"/>
      <c r="E76" s="195"/>
      <c r="F76" s="222"/>
      <c r="G76" s="221" t="s">
        <v>259</v>
      </c>
      <c r="H76" s="221" t="s">
        <v>240</v>
      </c>
      <c r="I76" s="195"/>
      <c r="J76" s="195"/>
      <c r="K76" s="195"/>
      <c r="L76" s="195"/>
      <c r="M76" s="195"/>
      <c r="N76" s="195"/>
      <c r="O76" s="195"/>
      <c r="P76" s="195"/>
      <c r="Q76" s="195"/>
      <c r="R76" s="195"/>
      <c r="S76" s="195"/>
      <c r="T76" s="195"/>
      <c r="U76" s="195"/>
      <c r="V76" s="195"/>
      <c r="W76" s="195"/>
      <c r="X76" s="195"/>
      <c r="Y76" s="195"/>
      <c r="Z76" s="195"/>
      <c r="AA76" s="195"/>
      <c r="AB76" s="195"/>
      <c r="AC76" s="195"/>
      <c r="AD76" s="195"/>
      <c r="AE76" s="195"/>
      <c r="AF76" s="195"/>
      <c r="AG76" s="195"/>
      <c r="AH76" s="195"/>
      <c r="AI76" s="195"/>
      <c r="AJ76" s="195"/>
      <c r="AK76" s="195"/>
      <c r="AL76" s="195"/>
      <c r="AM76" s="195"/>
      <c r="AN76" s="195"/>
      <c r="AO76" s="195"/>
      <c r="AP76" s="195"/>
      <c r="AQ76" s="195"/>
      <c r="AR76" s="195"/>
      <c r="AS76" s="195"/>
      <c r="AT76" s="195"/>
      <c r="AU76" s="195"/>
      <c r="AV76" s="195"/>
      <c r="AW76" s="195"/>
    </row>
    <row r="77" spans="1:49" ht="16" customHeight="1" x14ac:dyDescent="0.2">
      <c r="A77" s="7"/>
      <c r="B77" s="195"/>
      <c r="C77" s="195"/>
      <c r="D77" s="195"/>
      <c r="E77" s="195"/>
      <c r="F77" s="220" t="s">
        <v>271</v>
      </c>
      <c r="G77" s="223">
        <f>D45</f>
        <v>61000</v>
      </c>
      <c r="H77" s="223">
        <f>E45</f>
        <v>50000</v>
      </c>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row>
    <row r="78" spans="1:49" ht="16" customHeight="1" x14ac:dyDescent="0.2">
      <c r="A78" s="7"/>
      <c r="B78" s="195"/>
      <c r="C78" s="195"/>
      <c r="D78" s="195"/>
      <c r="E78" s="195"/>
      <c r="F78" s="195"/>
      <c r="G78" s="195"/>
      <c r="H78" s="195"/>
      <c r="I78" s="195"/>
      <c r="J78" s="195"/>
      <c r="K78" s="195"/>
      <c r="L78" s="195"/>
      <c r="M78" s="195"/>
      <c r="N78" s="195"/>
      <c r="O78" s="195"/>
      <c r="P78" s="195"/>
      <c r="Q78" s="195"/>
      <c r="R78" s="195"/>
      <c r="S78" s="195"/>
      <c r="T78" s="195"/>
      <c r="U78" s="195"/>
      <c r="V78" s="195"/>
      <c r="W78" s="195"/>
      <c r="X78" s="195"/>
      <c r="Y78" s="195"/>
      <c r="Z78" s="195"/>
      <c r="AA78" s="195"/>
      <c r="AB78" s="195"/>
      <c r="AC78" s="195"/>
      <c r="AD78" s="195"/>
      <c r="AE78" s="195"/>
      <c r="AF78" s="195"/>
      <c r="AG78" s="195"/>
      <c r="AH78" s="195"/>
      <c r="AI78" s="195"/>
      <c r="AJ78" s="195"/>
      <c r="AK78" s="195"/>
      <c r="AL78" s="195"/>
      <c r="AM78" s="195"/>
      <c r="AN78" s="195"/>
      <c r="AO78" s="195"/>
      <c r="AP78" s="195"/>
      <c r="AQ78" s="195"/>
      <c r="AR78" s="195"/>
      <c r="AS78" s="195"/>
      <c r="AT78" s="195"/>
      <c r="AU78" s="195"/>
      <c r="AV78" s="195"/>
      <c r="AW78" s="195"/>
    </row>
    <row r="79" spans="1:49" ht="16" customHeight="1" x14ac:dyDescent="0.2">
      <c r="A79" s="7" t="s">
        <v>191</v>
      </c>
      <c r="B79" s="363" t="s">
        <v>281</v>
      </c>
      <c r="C79" s="363"/>
      <c r="D79" s="363"/>
      <c r="E79" s="363"/>
      <c r="F79" s="363"/>
      <c r="G79" s="363"/>
      <c r="H79" s="363"/>
      <c r="I79" s="363"/>
      <c r="J79" s="195"/>
      <c r="K79" s="195"/>
      <c r="L79" s="2"/>
      <c r="M79" s="195"/>
      <c r="N79" s="195"/>
      <c r="O79" s="195"/>
      <c r="P79" s="195"/>
      <c r="Q79" s="195"/>
      <c r="R79" s="195"/>
      <c r="S79" s="195"/>
      <c r="T79" s="195"/>
      <c r="U79" s="195"/>
      <c r="V79" s="195"/>
      <c r="W79" s="195"/>
      <c r="X79" s="195"/>
      <c r="Y79" s="195"/>
      <c r="Z79" s="195"/>
      <c r="AA79" s="195"/>
      <c r="AB79" s="195"/>
      <c r="AC79" s="195"/>
      <c r="AD79" s="195"/>
      <c r="AE79" s="195"/>
      <c r="AF79" s="195"/>
      <c r="AG79" s="195"/>
      <c r="AH79" s="195"/>
      <c r="AI79" s="195"/>
      <c r="AJ79" s="195"/>
      <c r="AK79" s="195"/>
      <c r="AL79" s="195"/>
      <c r="AM79" s="195"/>
      <c r="AN79" s="195"/>
      <c r="AO79" s="195"/>
      <c r="AP79" s="195"/>
      <c r="AQ79" s="195"/>
      <c r="AR79" s="195"/>
      <c r="AS79" s="195"/>
      <c r="AT79" s="195"/>
      <c r="AU79" s="195"/>
      <c r="AV79" s="195"/>
      <c r="AW79" s="195"/>
    </row>
    <row r="80" spans="1:49" ht="16" customHeight="1" x14ac:dyDescent="0.2">
      <c r="A80" s="7"/>
      <c r="B80" s="195"/>
      <c r="C80" s="195"/>
      <c r="D80" s="195"/>
      <c r="E80" s="195"/>
      <c r="F80" s="195"/>
      <c r="G80" s="195"/>
      <c r="H80" s="195"/>
      <c r="I80" s="195"/>
      <c r="J80" s="195"/>
      <c r="K80" s="195"/>
      <c r="L80" s="2"/>
      <c r="M80" s="195"/>
      <c r="N80" s="195"/>
      <c r="O80" s="195"/>
      <c r="P80" s="195"/>
      <c r="Q80" s="195"/>
      <c r="R80" s="195"/>
      <c r="S80" s="195"/>
      <c r="T80" s="195"/>
      <c r="U80" s="195"/>
      <c r="V80" s="195"/>
      <c r="W80" s="195"/>
      <c r="X80" s="195"/>
      <c r="Y80" s="195"/>
      <c r="Z80" s="195"/>
      <c r="AA80" s="195"/>
      <c r="AB80" s="195"/>
      <c r="AC80" s="195"/>
      <c r="AD80" s="195"/>
      <c r="AE80" s="195"/>
      <c r="AF80" s="195"/>
      <c r="AG80" s="195"/>
      <c r="AH80" s="195"/>
      <c r="AI80" s="195"/>
      <c r="AJ80" s="195"/>
      <c r="AK80" s="195"/>
      <c r="AL80" s="195"/>
      <c r="AM80" s="195"/>
      <c r="AN80" s="195"/>
      <c r="AO80" s="195"/>
      <c r="AP80" s="195"/>
      <c r="AQ80" s="195"/>
      <c r="AR80" s="195"/>
      <c r="AS80" s="195"/>
      <c r="AT80" s="195"/>
      <c r="AU80" s="195"/>
      <c r="AV80" s="195"/>
      <c r="AW80" s="195"/>
    </row>
    <row r="81" spans="1:49" ht="16" customHeight="1" x14ac:dyDescent="0.2">
      <c r="A81" s="7"/>
      <c r="B81" s="195"/>
      <c r="C81" s="195"/>
      <c r="D81" s="195"/>
      <c r="E81" s="195"/>
      <c r="F81" s="207"/>
      <c r="G81" s="207"/>
      <c r="H81" s="195"/>
      <c r="I81" s="195"/>
      <c r="J81" s="195"/>
      <c r="K81" s="195"/>
      <c r="L81" s="2"/>
      <c r="M81" s="195"/>
      <c r="N81" s="195"/>
      <c r="O81" s="195"/>
      <c r="P81" s="195"/>
      <c r="Q81" s="195"/>
      <c r="R81" s="195"/>
      <c r="S81" s="195"/>
      <c r="T81" s="195"/>
      <c r="U81" s="195"/>
      <c r="V81" s="195"/>
      <c r="W81" s="195"/>
      <c r="X81" s="195"/>
      <c r="Y81" s="195"/>
      <c r="Z81" s="195"/>
      <c r="AA81" s="195"/>
      <c r="AB81" s="195"/>
      <c r="AC81" s="195"/>
      <c r="AD81" s="195"/>
      <c r="AE81" s="195"/>
      <c r="AF81" s="195"/>
      <c r="AG81" s="195"/>
      <c r="AH81" s="195"/>
      <c r="AI81" s="195"/>
      <c r="AJ81" s="195"/>
      <c r="AK81" s="195"/>
      <c r="AL81" s="195"/>
      <c r="AM81" s="195"/>
      <c r="AN81" s="195"/>
      <c r="AO81" s="195"/>
      <c r="AP81" s="195"/>
      <c r="AQ81" s="195"/>
      <c r="AR81" s="195"/>
      <c r="AS81" s="195"/>
      <c r="AT81" s="195"/>
      <c r="AU81" s="195"/>
      <c r="AV81" s="195"/>
      <c r="AW81" s="195"/>
    </row>
    <row r="82" spans="1:49" ht="16" customHeight="1" x14ac:dyDescent="0.2">
      <c r="A82" s="7"/>
      <c r="B82" s="195"/>
      <c r="C82" s="195"/>
      <c r="D82" s="195"/>
      <c r="E82" s="195"/>
      <c r="F82" s="195"/>
      <c r="G82" s="195"/>
      <c r="H82" s="195"/>
      <c r="I82" s="195"/>
      <c r="J82" s="195"/>
      <c r="K82" s="195"/>
      <c r="L82" s="2"/>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5"/>
      <c r="AP82" s="195"/>
      <c r="AQ82" s="195"/>
      <c r="AR82" s="195"/>
      <c r="AS82" s="195"/>
      <c r="AT82" s="195"/>
      <c r="AU82" s="195"/>
      <c r="AV82" s="195"/>
      <c r="AW82" s="195"/>
    </row>
    <row r="83" spans="1:49" ht="16" customHeight="1" x14ac:dyDescent="0.2">
      <c r="A83" s="7"/>
      <c r="B83" s="195"/>
      <c r="C83" s="195"/>
      <c r="D83" s="195"/>
      <c r="E83" s="195"/>
      <c r="F83" s="222"/>
      <c r="G83" s="221" t="s">
        <v>259</v>
      </c>
      <c r="H83" s="221" t="s">
        <v>240</v>
      </c>
      <c r="I83" s="195"/>
      <c r="J83" s="195"/>
      <c r="K83" s="195"/>
      <c r="L83" s="2"/>
      <c r="M83" s="195"/>
      <c r="N83" s="195"/>
      <c r="O83" s="195"/>
      <c r="P83" s="195"/>
      <c r="Q83" s="195"/>
      <c r="R83" s="195"/>
      <c r="S83" s="195"/>
      <c r="T83" s="195"/>
      <c r="U83" s="195"/>
      <c r="V83" s="195"/>
      <c r="W83" s="195"/>
      <c r="X83" s="195"/>
      <c r="Y83" s="195"/>
      <c r="Z83" s="195"/>
      <c r="AA83" s="195"/>
      <c r="AB83" s="195"/>
      <c r="AC83" s="195"/>
      <c r="AD83" s="195"/>
      <c r="AE83" s="195"/>
      <c r="AF83" s="195"/>
      <c r="AG83" s="195"/>
      <c r="AH83" s="195"/>
      <c r="AI83" s="195"/>
      <c r="AJ83" s="195"/>
      <c r="AK83" s="195"/>
      <c r="AL83" s="195"/>
      <c r="AM83" s="195"/>
      <c r="AN83" s="195"/>
      <c r="AO83" s="195"/>
      <c r="AP83" s="195"/>
      <c r="AQ83" s="195"/>
      <c r="AR83" s="195"/>
      <c r="AS83" s="195"/>
      <c r="AT83" s="195"/>
      <c r="AU83" s="195"/>
      <c r="AV83" s="195"/>
      <c r="AW83" s="195"/>
    </row>
    <row r="84" spans="1:49" ht="16" customHeight="1" x14ac:dyDescent="0.2">
      <c r="A84" s="7"/>
      <c r="B84" s="195"/>
      <c r="C84" s="195"/>
      <c r="D84" s="195"/>
      <c r="E84" s="195"/>
      <c r="F84" s="220" t="s">
        <v>266</v>
      </c>
      <c r="G84" s="223">
        <f>G52+$G$10*G53</f>
        <v>111243.9</v>
      </c>
      <c r="H84" s="223">
        <f>H52+$G$10*H53</f>
        <v>65295.9</v>
      </c>
      <c r="I84" s="195"/>
      <c r="J84" s="195"/>
      <c r="K84" s="195"/>
      <c r="L84" s="2"/>
      <c r="M84" s="195"/>
      <c r="N84" s="195"/>
      <c r="O84" s="195"/>
      <c r="P84" s="195"/>
      <c r="Q84" s="195"/>
      <c r="R84" s="195"/>
      <c r="S84" s="195"/>
      <c r="T84" s="195"/>
      <c r="U84" s="195"/>
      <c r="V84" s="195"/>
      <c r="W84" s="195"/>
      <c r="X84" s="195"/>
      <c r="Y84" s="195"/>
      <c r="Z84" s="195"/>
      <c r="AA84" s="195"/>
      <c r="AB84" s="195"/>
      <c r="AC84" s="195"/>
      <c r="AD84" s="195"/>
      <c r="AE84" s="195"/>
      <c r="AF84" s="195"/>
      <c r="AG84" s="195"/>
      <c r="AH84" s="195"/>
      <c r="AI84" s="195"/>
      <c r="AJ84" s="195"/>
      <c r="AK84" s="195"/>
      <c r="AL84" s="195"/>
      <c r="AM84" s="195"/>
      <c r="AN84" s="195"/>
      <c r="AO84" s="195"/>
      <c r="AP84" s="195"/>
      <c r="AQ84" s="195"/>
      <c r="AR84" s="195"/>
      <c r="AS84" s="195"/>
      <c r="AT84" s="195"/>
      <c r="AU84" s="195"/>
      <c r="AV84" s="195"/>
      <c r="AW84" s="195"/>
    </row>
    <row r="85" spans="1:49" ht="16" customHeight="1" x14ac:dyDescent="0.2">
      <c r="A85" s="7"/>
      <c r="B85" s="195"/>
      <c r="C85" s="195"/>
      <c r="D85" s="195"/>
      <c r="E85" s="195"/>
      <c r="F85" s="195"/>
      <c r="G85" s="195"/>
      <c r="H85" s="195"/>
      <c r="I85" s="195"/>
      <c r="J85" s="195"/>
      <c r="K85" s="195"/>
      <c r="L85" s="2"/>
      <c r="M85" s="195"/>
      <c r="N85" s="195"/>
      <c r="O85" s="195"/>
      <c r="P85" s="195"/>
      <c r="Q85" s="195"/>
      <c r="R85" s="195"/>
      <c r="S85" s="195"/>
      <c r="T85" s="195"/>
      <c r="U85" s="195"/>
      <c r="V85" s="195"/>
      <c r="W85" s="195"/>
      <c r="X85" s="195"/>
      <c r="Y85" s="195"/>
      <c r="Z85" s="195"/>
      <c r="AA85" s="195"/>
      <c r="AB85" s="195"/>
      <c r="AC85" s="195"/>
      <c r="AD85" s="195"/>
      <c r="AE85" s="195"/>
      <c r="AF85" s="195"/>
      <c r="AG85" s="195"/>
      <c r="AH85" s="195"/>
      <c r="AI85" s="195"/>
      <c r="AJ85" s="195"/>
      <c r="AK85" s="195"/>
      <c r="AL85" s="195"/>
      <c r="AM85" s="195"/>
      <c r="AN85" s="195"/>
      <c r="AO85" s="195"/>
      <c r="AP85" s="195"/>
      <c r="AQ85" s="195"/>
      <c r="AR85" s="195"/>
      <c r="AS85" s="195"/>
      <c r="AT85" s="195"/>
      <c r="AU85" s="195"/>
      <c r="AV85" s="195"/>
      <c r="AW85" s="195"/>
    </row>
    <row r="86" spans="1:49" ht="16" customHeight="1" x14ac:dyDescent="0.2">
      <c r="A86" s="7" t="s">
        <v>197</v>
      </c>
      <c r="B86" s="363" t="s">
        <v>282</v>
      </c>
      <c r="C86" s="363"/>
      <c r="D86" s="363"/>
      <c r="E86" s="363"/>
      <c r="F86" s="363"/>
      <c r="G86" s="363"/>
      <c r="H86" s="363"/>
      <c r="I86" s="363"/>
      <c r="J86" s="195"/>
      <c r="K86" s="195"/>
      <c r="L86" s="2"/>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195"/>
      <c r="AQ86" s="195"/>
      <c r="AR86" s="195"/>
      <c r="AS86" s="195"/>
      <c r="AT86" s="195"/>
      <c r="AU86" s="195"/>
      <c r="AV86" s="195"/>
      <c r="AW86" s="195"/>
    </row>
    <row r="87" spans="1:49" ht="16" customHeight="1" x14ac:dyDescent="0.2">
      <c r="A87" s="7"/>
      <c r="B87" s="195"/>
      <c r="C87" s="195"/>
      <c r="D87" s="195"/>
      <c r="E87" s="195"/>
      <c r="F87" s="195"/>
      <c r="G87" s="195"/>
      <c r="H87" s="195"/>
      <c r="I87" s="195"/>
      <c r="J87" s="195"/>
      <c r="K87" s="195"/>
      <c r="L87" s="2"/>
      <c r="M87" s="195"/>
      <c r="N87" s="195"/>
      <c r="O87" s="195"/>
      <c r="P87" s="195"/>
      <c r="Q87" s="195"/>
      <c r="R87" s="195"/>
      <c r="S87" s="195"/>
      <c r="T87" s="195"/>
      <c r="U87" s="195"/>
      <c r="V87" s="195"/>
      <c r="W87" s="195"/>
      <c r="X87" s="195"/>
      <c r="Y87" s="195"/>
      <c r="Z87" s="195"/>
      <c r="AA87" s="195"/>
      <c r="AB87" s="195"/>
      <c r="AC87" s="195"/>
      <c r="AD87" s="195"/>
      <c r="AE87" s="195"/>
      <c r="AF87" s="195"/>
      <c r="AG87" s="195"/>
      <c r="AH87" s="195"/>
      <c r="AI87" s="195"/>
      <c r="AJ87" s="195"/>
      <c r="AK87" s="195"/>
      <c r="AL87" s="195"/>
      <c r="AM87" s="195"/>
      <c r="AN87" s="195"/>
      <c r="AO87" s="195"/>
      <c r="AP87" s="195"/>
      <c r="AQ87" s="195"/>
      <c r="AR87" s="195"/>
      <c r="AS87" s="195"/>
      <c r="AT87" s="195"/>
      <c r="AU87" s="195"/>
      <c r="AV87" s="195"/>
      <c r="AW87" s="195"/>
    </row>
    <row r="88" spans="1:49" ht="16" customHeight="1" x14ac:dyDescent="0.2">
      <c r="A88" s="7"/>
      <c r="B88" s="195"/>
      <c r="C88" s="195"/>
      <c r="D88" s="195"/>
      <c r="E88" s="195"/>
      <c r="F88" s="207"/>
      <c r="G88" s="207"/>
      <c r="H88" s="195"/>
      <c r="I88" s="195"/>
      <c r="J88" s="195"/>
      <c r="K88" s="195"/>
      <c r="L88" s="2"/>
      <c r="M88" s="195"/>
      <c r="N88" s="195"/>
      <c r="O88" s="195"/>
      <c r="P88" s="195"/>
      <c r="Q88" s="195"/>
      <c r="R88" s="195"/>
      <c r="S88" s="195"/>
      <c r="T88" s="195"/>
      <c r="U88" s="195"/>
      <c r="V88" s="195"/>
      <c r="W88" s="195"/>
      <c r="X88" s="195"/>
      <c r="Y88" s="195"/>
      <c r="Z88" s="195"/>
      <c r="AA88" s="195"/>
      <c r="AB88" s="195"/>
      <c r="AC88" s="195"/>
      <c r="AD88" s="195"/>
      <c r="AE88" s="195"/>
      <c r="AF88" s="195"/>
      <c r="AG88" s="195"/>
      <c r="AH88" s="195"/>
      <c r="AI88" s="195"/>
      <c r="AJ88" s="195"/>
      <c r="AK88" s="195"/>
      <c r="AL88" s="195"/>
      <c r="AM88" s="195"/>
      <c r="AN88" s="195"/>
      <c r="AO88" s="195"/>
      <c r="AP88" s="195"/>
      <c r="AQ88" s="195"/>
      <c r="AR88" s="195"/>
      <c r="AS88" s="195"/>
      <c r="AT88" s="195"/>
      <c r="AU88" s="195"/>
      <c r="AV88" s="195"/>
      <c r="AW88" s="195"/>
    </row>
    <row r="89" spans="1:49" ht="16" customHeight="1" x14ac:dyDescent="0.2">
      <c r="A89" s="7"/>
      <c r="B89" s="195"/>
      <c r="C89" s="195"/>
      <c r="D89" s="195"/>
      <c r="E89" s="195"/>
      <c r="F89" s="195"/>
      <c r="G89" s="195"/>
      <c r="H89" s="195"/>
      <c r="I89" s="195"/>
      <c r="J89" s="195"/>
      <c r="K89" s="195"/>
      <c r="L89" s="2"/>
      <c r="M89" s="195"/>
      <c r="N89" s="195"/>
      <c r="O89" s="195"/>
      <c r="P89" s="195"/>
      <c r="Q89" s="195"/>
      <c r="R89" s="195"/>
      <c r="S89" s="195"/>
      <c r="T89" s="195"/>
      <c r="U89" s="195"/>
      <c r="V89" s="195"/>
      <c r="W89" s="195"/>
      <c r="X89" s="195"/>
      <c r="Y89" s="195"/>
      <c r="Z89" s="195"/>
      <c r="AA89" s="195"/>
      <c r="AB89" s="195"/>
      <c r="AC89" s="195"/>
      <c r="AD89" s="195"/>
      <c r="AE89" s="195"/>
      <c r="AF89" s="195"/>
      <c r="AG89" s="195"/>
      <c r="AH89" s="195"/>
      <c r="AI89" s="195"/>
      <c r="AJ89" s="195"/>
      <c r="AK89" s="195"/>
      <c r="AL89" s="195"/>
      <c r="AM89" s="195"/>
      <c r="AN89" s="195"/>
      <c r="AO89" s="195"/>
      <c r="AP89" s="195"/>
      <c r="AQ89" s="195"/>
      <c r="AR89" s="195"/>
      <c r="AS89" s="195"/>
      <c r="AT89" s="195"/>
      <c r="AU89" s="195"/>
      <c r="AV89" s="195"/>
      <c r="AW89" s="195"/>
    </row>
    <row r="90" spans="1:49" ht="16" customHeight="1" x14ac:dyDescent="0.2">
      <c r="A90" s="7"/>
      <c r="B90" s="195"/>
      <c r="C90" s="195"/>
      <c r="D90" s="195"/>
      <c r="E90" s="195"/>
      <c r="F90" s="222"/>
      <c r="G90" s="221" t="s">
        <v>259</v>
      </c>
      <c r="H90" s="221" t="s">
        <v>240</v>
      </c>
      <c r="I90" s="195"/>
      <c r="J90" s="195"/>
      <c r="K90" s="195"/>
      <c r="L90" s="2"/>
      <c r="M90" s="195"/>
      <c r="N90" s="195"/>
      <c r="O90" s="195"/>
      <c r="P90" s="195"/>
      <c r="Q90" s="195"/>
      <c r="R90" s="195"/>
      <c r="S90" s="195"/>
      <c r="T90" s="195"/>
      <c r="U90" s="195"/>
      <c r="V90" s="195"/>
      <c r="W90" s="195"/>
      <c r="X90" s="195"/>
      <c r="Y90" s="195"/>
      <c r="Z90" s="195"/>
      <c r="AA90" s="195"/>
      <c r="AB90" s="195"/>
      <c r="AC90" s="195"/>
      <c r="AD90" s="195"/>
      <c r="AE90" s="195"/>
      <c r="AF90" s="195"/>
      <c r="AG90" s="195"/>
      <c r="AH90" s="195"/>
      <c r="AI90" s="195"/>
      <c r="AJ90" s="195"/>
      <c r="AK90" s="195"/>
      <c r="AL90" s="195"/>
      <c r="AM90" s="195"/>
      <c r="AN90" s="195"/>
      <c r="AO90" s="195"/>
      <c r="AP90" s="195"/>
      <c r="AQ90" s="195"/>
      <c r="AR90" s="195"/>
      <c r="AS90" s="195"/>
      <c r="AT90" s="195"/>
      <c r="AU90" s="195"/>
      <c r="AV90" s="195"/>
      <c r="AW90" s="195"/>
    </row>
    <row r="91" spans="1:49" ht="16" customHeight="1" x14ac:dyDescent="0.2">
      <c r="A91" s="7"/>
      <c r="B91" s="195"/>
      <c r="C91" s="195"/>
      <c r="D91" s="195"/>
      <c r="E91" s="195"/>
      <c r="F91" s="220" t="s">
        <v>267</v>
      </c>
      <c r="G91" s="223">
        <f>G52+$G$11*SQRT(G53)</f>
        <v>47629.834707309885</v>
      </c>
      <c r="H91" s="223">
        <f>H52+$G$11*SQRT(H53)</f>
        <v>45389.26918307395</v>
      </c>
      <c r="I91" s="195"/>
      <c r="J91" s="195"/>
      <c r="K91" s="195"/>
      <c r="L91" s="2"/>
      <c r="M91" s="195"/>
      <c r="N91" s="195"/>
      <c r="O91" s="195"/>
      <c r="P91" s="195"/>
      <c r="Q91" s="195"/>
      <c r="R91" s="195"/>
      <c r="S91" s="195"/>
      <c r="T91" s="195"/>
      <c r="U91" s="195"/>
      <c r="V91" s="195"/>
      <c r="W91" s="195"/>
      <c r="X91" s="195"/>
      <c r="Y91" s="195"/>
      <c r="Z91" s="195"/>
      <c r="AA91" s="195"/>
      <c r="AB91" s="195"/>
      <c r="AC91" s="195"/>
      <c r="AD91" s="195"/>
      <c r="AE91" s="195"/>
      <c r="AF91" s="195"/>
      <c r="AG91" s="195"/>
      <c r="AH91" s="195"/>
      <c r="AI91" s="195"/>
      <c r="AJ91" s="195"/>
      <c r="AK91" s="195"/>
      <c r="AL91" s="195"/>
      <c r="AM91" s="195"/>
      <c r="AN91" s="195"/>
      <c r="AO91" s="195"/>
      <c r="AP91" s="195"/>
      <c r="AQ91" s="195"/>
      <c r="AR91" s="195"/>
      <c r="AS91" s="195"/>
      <c r="AT91" s="195"/>
      <c r="AU91" s="195"/>
      <c r="AV91" s="195"/>
      <c r="AW91" s="195"/>
    </row>
    <row r="92" spans="1:49" ht="16" customHeight="1" x14ac:dyDescent="0.2">
      <c r="A92" s="7"/>
      <c r="B92" s="195"/>
      <c r="C92" s="195"/>
      <c r="D92" s="195"/>
      <c r="E92" s="195"/>
      <c r="F92" s="195"/>
      <c r="G92" s="195"/>
      <c r="H92" s="195"/>
      <c r="I92" s="195"/>
      <c r="J92" s="195"/>
      <c r="K92" s="195"/>
      <c r="L92" s="2"/>
      <c r="M92" s="195"/>
      <c r="N92" s="195"/>
      <c r="O92" s="195"/>
      <c r="P92" s="195"/>
      <c r="Q92" s="195"/>
      <c r="R92" s="195"/>
      <c r="S92" s="195"/>
      <c r="T92" s="195"/>
      <c r="U92" s="195"/>
      <c r="V92" s="195"/>
      <c r="W92" s="195"/>
      <c r="X92" s="195"/>
      <c r="Y92" s="195"/>
      <c r="Z92" s="195"/>
      <c r="AA92" s="195"/>
      <c r="AB92" s="195"/>
      <c r="AC92" s="195"/>
      <c r="AD92" s="195"/>
      <c r="AE92" s="195"/>
      <c r="AF92" s="195"/>
      <c r="AG92" s="195"/>
      <c r="AH92" s="195"/>
      <c r="AI92" s="195"/>
      <c r="AJ92" s="195"/>
      <c r="AK92" s="195"/>
      <c r="AL92" s="195"/>
      <c r="AM92" s="195"/>
      <c r="AN92" s="195"/>
      <c r="AO92" s="195"/>
      <c r="AP92" s="195"/>
      <c r="AQ92" s="195"/>
      <c r="AR92" s="195"/>
      <c r="AS92" s="195"/>
      <c r="AT92" s="195"/>
      <c r="AU92" s="195"/>
      <c r="AV92" s="195"/>
      <c r="AW92" s="195"/>
    </row>
    <row r="93" spans="1:49" ht="16" customHeight="1" x14ac:dyDescent="0.2">
      <c r="A93" s="7" t="s">
        <v>204</v>
      </c>
      <c r="B93" s="363" t="s">
        <v>283</v>
      </c>
      <c r="C93" s="363"/>
      <c r="D93" s="363"/>
      <c r="E93" s="363"/>
      <c r="F93" s="363"/>
      <c r="G93" s="363"/>
      <c r="H93" s="363"/>
      <c r="I93" s="363"/>
      <c r="J93" s="195"/>
      <c r="K93" s="195"/>
      <c r="L93" s="2"/>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95"/>
      <c r="AL93" s="195"/>
      <c r="AM93" s="195"/>
      <c r="AN93" s="195"/>
      <c r="AO93" s="195"/>
      <c r="AP93" s="195"/>
      <c r="AQ93" s="195"/>
      <c r="AR93" s="195"/>
      <c r="AS93" s="195"/>
      <c r="AT93" s="195"/>
      <c r="AU93" s="195"/>
      <c r="AV93" s="195"/>
      <c r="AW93" s="195"/>
    </row>
    <row r="94" spans="1:49" ht="16" customHeight="1" x14ac:dyDescent="0.2">
      <c r="A94" s="7"/>
      <c r="B94" s="363"/>
      <c r="C94" s="363"/>
      <c r="D94" s="363"/>
      <c r="E94" s="363"/>
      <c r="F94" s="363"/>
      <c r="G94" s="363"/>
      <c r="H94" s="363"/>
      <c r="I94" s="363"/>
      <c r="J94" s="195"/>
      <c r="K94" s="195"/>
      <c r="L94" s="2"/>
      <c r="M94" s="195"/>
      <c r="N94" s="195"/>
      <c r="O94" s="195"/>
      <c r="P94" s="195"/>
      <c r="Q94" s="195"/>
      <c r="R94" s="195"/>
      <c r="S94" s="195"/>
      <c r="T94" s="195"/>
      <c r="U94" s="195"/>
      <c r="V94" s="195"/>
      <c r="W94" s="195"/>
      <c r="X94" s="195"/>
      <c r="Y94" s="195"/>
      <c r="Z94" s="195"/>
      <c r="AA94" s="195"/>
      <c r="AB94" s="195"/>
      <c r="AC94" s="195"/>
      <c r="AD94" s="195"/>
      <c r="AE94" s="195"/>
      <c r="AF94" s="195"/>
      <c r="AG94" s="195"/>
      <c r="AH94" s="195"/>
      <c r="AI94" s="195"/>
      <c r="AJ94" s="195"/>
      <c r="AK94" s="195"/>
      <c r="AL94" s="195"/>
      <c r="AM94" s="195"/>
      <c r="AN94" s="195"/>
      <c r="AO94" s="195"/>
      <c r="AP94" s="195"/>
      <c r="AQ94" s="195"/>
      <c r="AR94" s="195"/>
      <c r="AS94" s="195"/>
      <c r="AT94" s="195"/>
      <c r="AU94" s="195"/>
      <c r="AV94" s="195"/>
      <c r="AW94" s="195"/>
    </row>
    <row r="95" spans="1:49" ht="16" customHeight="1" x14ac:dyDescent="0.2">
      <c r="A95" s="7"/>
      <c r="B95" s="195"/>
      <c r="C95" s="195"/>
      <c r="D95" s="195"/>
      <c r="E95" s="195"/>
      <c r="F95" s="195"/>
      <c r="G95" s="195"/>
      <c r="H95" s="195"/>
      <c r="I95" s="195"/>
      <c r="J95" s="195"/>
      <c r="K95" s="195"/>
      <c r="L95" s="2"/>
      <c r="M95" s="195"/>
      <c r="N95" s="195"/>
      <c r="O95" s="195"/>
      <c r="P95" s="195"/>
      <c r="Q95" s="195"/>
      <c r="R95" s="195"/>
      <c r="S95" s="195"/>
      <c r="T95" s="195"/>
      <c r="U95" s="195"/>
      <c r="V95" s="195"/>
      <c r="W95" s="195"/>
      <c r="X95" s="195"/>
      <c r="Y95" s="195"/>
      <c r="Z95" s="195"/>
      <c r="AA95" s="195"/>
      <c r="AB95" s="195"/>
      <c r="AC95" s="195"/>
      <c r="AD95" s="195"/>
      <c r="AE95" s="195"/>
      <c r="AF95" s="195"/>
      <c r="AG95" s="195"/>
      <c r="AH95" s="195"/>
      <c r="AI95" s="195"/>
      <c r="AJ95" s="195"/>
      <c r="AK95" s="195"/>
      <c r="AL95" s="195"/>
      <c r="AM95" s="195"/>
      <c r="AN95" s="195"/>
      <c r="AO95" s="195"/>
      <c r="AP95" s="195"/>
      <c r="AQ95" s="195"/>
      <c r="AR95" s="195"/>
      <c r="AS95" s="195"/>
      <c r="AT95" s="195"/>
      <c r="AU95" s="195"/>
      <c r="AV95" s="195"/>
      <c r="AW95" s="195"/>
    </row>
    <row r="96" spans="1:49" ht="16" customHeight="1" x14ac:dyDescent="0.2">
      <c r="A96" s="7"/>
      <c r="B96" s="195"/>
      <c r="C96" s="195"/>
      <c r="D96" s="195"/>
      <c r="E96" s="195"/>
      <c r="F96" s="207"/>
      <c r="G96" s="207"/>
      <c r="H96" s="195"/>
      <c r="I96" s="195"/>
      <c r="J96" s="195"/>
      <c r="K96" s="195"/>
      <c r="L96" s="2"/>
      <c r="M96" s="195"/>
      <c r="N96" s="195"/>
      <c r="O96" s="195"/>
      <c r="P96" s="195"/>
      <c r="Q96" s="195"/>
      <c r="R96" s="195"/>
      <c r="S96" s="195"/>
      <c r="T96" s="195"/>
      <c r="U96" s="195"/>
      <c r="V96" s="195"/>
      <c r="W96" s="195"/>
      <c r="X96" s="195"/>
      <c r="Y96" s="195"/>
      <c r="Z96" s="195"/>
      <c r="AA96" s="195"/>
      <c r="AB96" s="195"/>
      <c r="AC96" s="195"/>
      <c r="AD96" s="195"/>
      <c r="AE96" s="195"/>
      <c r="AF96" s="195"/>
      <c r="AG96" s="195"/>
      <c r="AH96" s="195"/>
      <c r="AI96" s="195"/>
      <c r="AJ96" s="195"/>
      <c r="AK96" s="195"/>
      <c r="AL96" s="195"/>
      <c r="AM96" s="195"/>
      <c r="AN96" s="195"/>
      <c r="AO96" s="195"/>
      <c r="AP96" s="195"/>
      <c r="AQ96" s="195"/>
      <c r="AR96" s="195"/>
      <c r="AS96" s="195"/>
      <c r="AT96" s="195"/>
      <c r="AU96" s="195"/>
      <c r="AV96" s="195"/>
      <c r="AW96" s="195"/>
    </row>
    <row r="97" spans="1:49" ht="16" customHeight="1" x14ac:dyDescent="0.2">
      <c r="A97" s="7"/>
      <c r="B97" s="195"/>
      <c r="C97" s="195"/>
      <c r="D97" s="195"/>
      <c r="E97" s="195"/>
      <c r="F97" s="195"/>
      <c r="G97" s="195"/>
      <c r="H97" s="195"/>
      <c r="I97" s="195"/>
      <c r="J97" s="195"/>
      <c r="K97" s="195"/>
      <c r="L97" s="2"/>
      <c r="M97" s="195"/>
      <c r="N97" s="195"/>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5"/>
      <c r="AQ97" s="195"/>
      <c r="AR97" s="195"/>
      <c r="AS97" s="195"/>
      <c r="AT97" s="195"/>
      <c r="AU97" s="195"/>
      <c r="AV97" s="195"/>
      <c r="AW97" s="195"/>
    </row>
    <row r="98" spans="1:49" ht="16" customHeight="1" x14ac:dyDescent="0.2">
      <c r="A98" s="7"/>
      <c r="B98" s="195"/>
      <c r="C98" s="195"/>
      <c r="D98" s="195"/>
      <c r="E98" s="195"/>
      <c r="I98" s="195"/>
      <c r="J98" s="195"/>
      <c r="K98" s="195"/>
      <c r="L98" s="2"/>
      <c r="M98" s="195"/>
      <c r="N98" s="195"/>
      <c r="O98" s="195"/>
      <c r="P98" s="195"/>
      <c r="Q98" s="195"/>
      <c r="R98" s="195"/>
      <c r="S98" s="195"/>
      <c r="T98" s="195"/>
      <c r="U98" s="195"/>
      <c r="V98" s="195"/>
      <c r="W98" s="195"/>
      <c r="X98" s="195"/>
      <c r="Y98" s="195"/>
      <c r="Z98" s="195"/>
      <c r="AA98" s="195"/>
      <c r="AB98" s="195"/>
      <c r="AC98" s="195"/>
      <c r="AD98" s="195"/>
      <c r="AE98" s="195"/>
      <c r="AF98" s="195"/>
      <c r="AG98" s="195"/>
      <c r="AH98" s="195"/>
      <c r="AI98" s="195"/>
      <c r="AJ98" s="195"/>
      <c r="AK98" s="195"/>
      <c r="AL98" s="195"/>
      <c r="AM98" s="195"/>
      <c r="AN98" s="195"/>
      <c r="AO98" s="195"/>
      <c r="AP98" s="195"/>
      <c r="AQ98" s="195"/>
      <c r="AR98" s="195"/>
      <c r="AS98" s="195"/>
      <c r="AT98" s="195"/>
      <c r="AU98" s="195"/>
      <c r="AV98" s="195"/>
      <c r="AW98" s="195"/>
    </row>
    <row r="99" spans="1:49" ht="16" customHeight="1" x14ac:dyDescent="0.2">
      <c r="A99" s="7"/>
      <c r="B99" s="195"/>
      <c r="D99" s="195"/>
      <c r="E99" s="380" t="s">
        <v>272</v>
      </c>
      <c r="F99" s="381"/>
      <c r="K99" s="195"/>
      <c r="L99" s="2"/>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row>
    <row r="100" spans="1:49" ht="16" customHeight="1" x14ac:dyDescent="0.2">
      <c r="A100" s="7"/>
      <c r="B100" s="195"/>
      <c r="D100" s="222" t="s">
        <v>238</v>
      </c>
      <c r="E100" s="221" t="s">
        <v>259</v>
      </c>
      <c r="F100" s="221" t="s">
        <v>240</v>
      </c>
      <c r="G100" s="195"/>
      <c r="K100" s="195"/>
      <c r="L100" s="2"/>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5"/>
      <c r="AQ100" s="195"/>
      <c r="AR100" s="195"/>
      <c r="AS100" s="195"/>
      <c r="AT100" s="195"/>
      <c r="AU100" s="195"/>
      <c r="AV100" s="195"/>
      <c r="AW100" s="195"/>
    </row>
    <row r="101" spans="1:49" ht="16" customHeight="1" x14ac:dyDescent="0.2">
      <c r="A101" s="7"/>
      <c r="B101" s="195"/>
      <c r="D101" s="229">
        <f>C39</f>
        <v>0.25</v>
      </c>
      <c r="E101" s="223">
        <f t="shared" ref="E101:F108" si="3">EXP($G$12*D39)</f>
        <v>120571.71498645052</v>
      </c>
      <c r="F101" s="223">
        <f t="shared" si="3"/>
        <v>120571.71498645052</v>
      </c>
      <c r="G101" s="195"/>
      <c r="K101" s="195"/>
      <c r="L101" s="2"/>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row>
    <row r="102" spans="1:49" ht="16" customHeight="1" x14ac:dyDescent="0.2">
      <c r="A102" s="7"/>
      <c r="B102" s="195"/>
      <c r="D102" s="229">
        <f t="shared" ref="D102:D108" si="4">C40</f>
        <v>0.15000000000000002</v>
      </c>
      <c r="E102" s="223">
        <f t="shared" si="3"/>
        <v>296558.5652982028</v>
      </c>
      <c r="F102" s="223">
        <f t="shared" si="3"/>
        <v>296558.5652982028</v>
      </c>
      <c r="G102" s="195"/>
      <c r="K102" s="195"/>
      <c r="L102" s="2"/>
      <c r="M102" s="195"/>
      <c r="N102" s="195"/>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c r="AP102" s="195"/>
      <c r="AQ102" s="195"/>
      <c r="AR102" s="195"/>
      <c r="AS102" s="195"/>
      <c r="AT102" s="195"/>
      <c r="AU102" s="195"/>
      <c r="AV102" s="195"/>
      <c r="AW102" s="195"/>
    </row>
    <row r="103" spans="1:49" ht="16" customHeight="1" x14ac:dyDescent="0.2">
      <c r="A103" s="7"/>
      <c r="B103" s="195"/>
      <c r="D103" s="229">
        <f t="shared" si="4"/>
        <v>0.15000000000000002</v>
      </c>
      <c r="E103" s="223">
        <f t="shared" si="3"/>
        <v>984609.11122903391</v>
      </c>
      <c r="F103" s="223">
        <f t="shared" si="3"/>
        <v>984609.11122903391</v>
      </c>
      <c r="G103" s="195"/>
      <c r="K103" s="195"/>
      <c r="L103" s="2"/>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c r="AP103" s="195"/>
      <c r="AQ103" s="195"/>
      <c r="AR103" s="195"/>
      <c r="AS103" s="195"/>
      <c r="AT103" s="195"/>
      <c r="AU103" s="195"/>
      <c r="AV103" s="195"/>
      <c r="AW103" s="195"/>
    </row>
    <row r="104" spans="1:49" ht="16" customHeight="1" x14ac:dyDescent="0.2">
      <c r="A104" s="7"/>
      <c r="B104" s="195"/>
      <c r="D104" s="229">
        <f t="shared" si="4"/>
        <v>0.15000000000000002</v>
      </c>
      <c r="E104" s="223">
        <f t="shared" si="3"/>
        <v>1794074.7726062119</v>
      </c>
      <c r="F104" s="223">
        <f t="shared" si="3"/>
        <v>1794074.7726062119</v>
      </c>
      <c r="G104" s="195"/>
      <c r="K104" s="195"/>
      <c r="L104" s="2"/>
      <c r="M104" s="195"/>
      <c r="N104" s="195"/>
      <c r="O104" s="195"/>
      <c r="P104" s="195"/>
      <c r="Q104" s="195"/>
      <c r="R104" s="195"/>
      <c r="S104" s="195"/>
      <c r="T104" s="195"/>
      <c r="U104" s="195"/>
      <c r="V104" s="195"/>
      <c r="W104" s="195"/>
      <c r="X104" s="195"/>
      <c r="Y104" s="195"/>
      <c r="Z104" s="195"/>
      <c r="AA104" s="195"/>
      <c r="AB104" s="195"/>
      <c r="AC104" s="195"/>
      <c r="AD104" s="195"/>
      <c r="AE104" s="195"/>
      <c r="AF104" s="195"/>
      <c r="AG104" s="195"/>
      <c r="AH104" s="195"/>
      <c r="AI104" s="195"/>
      <c r="AJ104" s="195"/>
      <c r="AK104" s="195"/>
      <c r="AL104" s="195"/>
      <c r="AM104" s="195"/>
      <c r="AN104" s="195"/>
      <c r="AO104" s="195"/>
      <c r="AP104" s="195"/>
      <c r="AQ104" s="195"/>
      <c r="AR104" s="195"/>
      <c r="AS104" s="195"/>
      <c r="AT104" s="195"/>
      <c r="AU104" s="195"/>
      <c r="AV104" s="195"/>
      <c r="AW104" s="195"/>
    </row>
    <row r="105" spans="1:49" ht="16" customHeight="1" x14ac:dyDescent="0.2">
      <c r="A105" s="7"/>
      <c r="B105" s="195"/>
      <c r="D105" s="229">
        <f t="shared" si="4"/>
        <v>0.12</v>
      </c>
      <c r="E105" s="223">
        <f t="shared" si="3"/>
        <v>5956538.0131846033</v>
      </c>
      <c r="F105" s="223">
        <f t="shared" si="3"/>
        <v>3269017.3724721046</v>
      </c>
      <c r="G105" s="195"/>
      <c r="K105" s="195"/>
      <c r="L105" s="2"/>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95"/>
      <c r="AL105" s="195"/>
      <c r="AM105" s="195"/>
      <c r="AN105" s="195"/>
      <c r="AO105" s="195"/>
      <c r="AP105" s="195"/>
      <c r="AQ105" s="195"/>
      <c r="AR105" s="195"/>
      <c r="AS105" s="195"/>
      <c r="AT105" s="195"/>
      <c r="AU105" s="195"/>
      <c r="AV105" s="195"/>
      <c r="AW105" s="195"/>
    </row>
    <row r="106" spans="1:49" ht="16" customHeight="1" x14ac:dyDescent="0.2">
      <c r="A106" s="7"/>
      <c r="B106" s="195"/>
      <c r="D106" s="229">
        <f t="shared" si="4"/>
        <v>9.9999999999999978E-2</v>
      </c>
      <c r="E106" s="223">
        <f t="shared" si="3"/>
        <v>26695351.310742646</v>
      </c>
      <c r="F106" s="223">
        <f t="shared" si="3"/>
        <v>3269017.3724721046</v>
      </c>
      <c r="G106" s="195"/>
      <c r="K106" s="195"/>
      <c r="L106" s="2"/>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5"/>
      <c r="AS106" s="195"/>
      <c r="AT106" s="195"/>
      <c r="AU106" s="195"/>
      <c r="AV106" s="195"/>
      <c r="AW106" s="195"/>
    </row>
    <row r="107" spans="1:49" ht="16" customHeight="1" x14ac:dyDescent="0.2">
      <c r="A107" s="7"/>
      <c r="B107" s="195"/>
      <c r="D107" s="229">
        <f t="shared" si="4"/>
        <v>5.9999999999999942E-2</v>
      </c>
      <c r="E107" s="223">
        <f t="shared" si="3"/>
        <v>88631687.645193875</v>
      </c>
      <c r="F107" s="223">
        <f t="shared" si="3"/>
        <v>3269017.3724721046</v>
      </c>
      <c r="G107" s="195"/>
      <c r="K107" s="195"/>
      <c r="L107" s="2"/>
      <c r="M107" s="195"/>
      <c r="N107" s="195"/>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L107" s="195"/>
      <c r="AM107" s="195"/>
      <c r="AN107" s="195"/>
      <c r="AO107" s="195"/>
      <c r="AP107" s="195"/>
      <c r="AQ107" s="195"/>
      <c r="AR107" s="195"/>
      <c r="AS107" s="195"/>
      <c r="AT107" s="195"/>
      <c r="AU107" s="195"/>
      <c r="AV107" s="195"/>
      <c r="AW107" s="195"/>
    </row>
    <row r="108" spans="1:49" ht="16" customHeight="1" x14ac:dyDescent="0.2">
      <c r="A108" s="7"/>
      <c r="B108" s="195"/>
      <c r="D108" s="230">
        <f t="shared" si="4"/>
        <v>2.0000000000000018E-2</v>
      </c>
      <c r="E108" s="231">
        <f t="shared" si="3"/>
        <v>14537538454.773857</v>
      </c>
      <c r="F108" s="231">
        <f t="shared" si="3"/>
        <v>8040485.2997585088</v>
      </c>
      <c r="G108" s="195"/>
      <c r="K108" s="195"/>
      <c r="L108" s="2"/>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row>
    <row r="109" spans="1:49" ht="16" customHeight="1" x14ac:dyDescent="0.2">
      <c r="A109" s="7"/>
      <c r="B109" s="195"/>
      <c r="D109" s="229" t="s">
        <v>273</v>
      </c>
      <c r="E109" s="223">
        <f>SUMPRODUCT($D$101:$D$108,E101:E108)</f>
        <v>299944419.34296209</v>
      </c>
      <c r="F109" s="223">
        <f>SUMPRODUCT($D$101:$D$108,F101:F108)</f>
        <v>1567563.8664039895</v>
      </c>
      <c r="G109" s="195"/>
      <c r="K109" s="195"/>
      <c r="L109" s="2"/>
      <c r="M109" s="195"/>
      <c r="N109" s="19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c r="AQ109" s="195"/>
      <c r="AR109" s="195"/>
      <c r="AS109" s="195"/>
      <c r="AT109" s="195"/>
      <c r="AU109" s="195"/>
      <c r="AV109" s="195"/>
      <c r="AW109" s="195"/>
    </row>
    <row r="110" spans="1:49" ht="16" customHeight="1" x14ac:dyDescent="0.2">
      <c r="A110" s="7"/>
      <c r="B110" s="195"/>
      <c r="C110" s="195"/>
      <c r="D110" s="225" t="s">
        <v>268</v>
      </c>
      <c r="E110" s="223">
        <f>LN(E109)/$G$12</f>
        <v>65063.692488664303</v>
      </c>
      <c r="F110" s="223">
        <f t="shared" ref="F110" si="5">LN(F109)/$G$12</f>
        <v>47550.11098258858</v>
      </c>
      <c r="G110" s="195"/>
      <c r="H110" s="195"/>
      <c r="I110" s="195"/>
      <c r="J110" s="195"/>
      <c r="K110" s="195"/>
      <c r="L110" s="2"/>
      <c r="M110" s="195"/>
      <c r="N110" s="195"/>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5"/>
      <c r="AQ110" s="195"/>
      <c r="AR110" s="195"/>
      <c r="AS110" s="195"/>
      <c r="AT110" s="195"/>
      <c r="AU110" s="195"/>
      <c r="AV110" s="195"/>
      <c r="AW110" s="195"/>
    </row>
    <row r="111" spans="1:49" ht="16" customHeight="1" x14ac:dyDescent="0.2">
      <c r="A111" s="7"/>
      <c r="B111" s="195"/>
      <c r="C111" s="195"/>
      <c r="D111" s="195"/>
      <c r="E111" s="195"/>
      <c r="F111" s="195"/>
      <c r="G111" s="195"/>
      <c r="H111" s="195"/>
      <c r="I111" s="195"/>
      <c r="J111" s="195"/>
      <c r="K111" s="195"/>
      <c r="L111" s="2"/>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row>
    <row r="112" spans="1:49" ht="16" customHeight="1" x14ac:dyDescent="0.2">
      <c r="A112" s="7" t="s">
        <v>252</v>
      </c>
      <c r="B112" s="363" t="s">
        <v>285</v>
      </c>
      <c r="C112" s="363"/>
      <c r="D112" s="363"/>
      <c r="E112" s="363"/>
      <c r="F112" s="363"/>
      <c r="G112" s="363"/>
      <c r="H112" s="363"/>
      <c r="I112" s="363"/>
      <c r="J112" s="195"/>
      <c r="K112" s="195"/>
      <c r="L112" s="2"/>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row>
    <row r="113" spans="1:49" ht="19" customHeight="1" x14ac:dyDescent="0.2">
      <c r="B113" s="363"/>
      <c r="C113" s="363"/>
      <c r="D113" s="363"/>
      <c r="E113" s="363"/>
      <c r="F113" s="363"/>
      <c r="G113" s="363"/>
      <c r="H113" s="363"/>
      <c r="I113" s="363"/>
      <c r="J113" s="195"/>
      <c r="K113" s="195"/>
      <c r="L113" s="2"/>
      <c r="M113" s="195"/>
      <c r="N113" s="195"/>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5"/>
      <c r="AQ113" s="195"/>
      <c r="AR113" s="195"/>
      <c r="AS113" s="195"/>
      <c r="AT113" s="195"/>
      <c r="AU113" s="195"/>
      <c r="AV113" s="195"/>
      <c r="AW113" s="195"/>
    </row>
    <row r="114" spans="1:49" ht="16" customHeight="1" x14ac:dyDescent="0.2">
      <c r="A114" s="7"/>
      <c r="B114" s="195"/>
      <c r="C114" s="195"/>
      <c r="D114" s="195"/>
      <c r="E114" s="195"/>
      <c r="F114" s="195"/>
      <c r="G114" s="195"/>
      <c r="H114" s="195"/>
      <c r="I114" s="195"/>
      <c r="J114" s="195"/>
      <c r="K114" s="195"/>
      <c r="L114" s="2"/>
      <c r="M114" s="195"/>
      <c r="N114" s="195"/>
      <c r="O114" s="195"/>
      <c r="P114" s="195"/>
      <c r="Q114" s="195"/>
      <c r="R114" s="195"/>
      <c r="S114" s="195"/>
      <c r="T114" s="195"/>
      <c r="U114" s="195"/>
      <c r="V114" s="195"/>
      <c r="W114" s="195"/>
      <c r="X114" s="195"/>
      <c r="Y114" s="195"/>
      <c r="Z114" s="195"/>
      <c r="AA114" s="195"/>
      <c r="AB114" s="195"/>
      <c r="AC114" s="195"/>
      <c r="AD114" s="195"/>
      <c r="AE114" s="195"/>
      <c r="AF114" s="195"/>
      <c r="AG114" s="195"/>
      <c r="AH114" s="195"/>
      <c r="AI114" s="195"/>
      <c r="AJ114" s="195"/>
      <c r="AK114" s="195"/>
      <c r="AL114" s="195"/>
      <c r="AM114" s="195"/>
      <c r="AN114" s="195"/>
      <c r="AO114" s="195"/>
      <c r="AP114" s="195"/>
      <c r="AQ114" s="195"/>
      <c r="AR114" s="195"/>
      <c r="AS114" s="195"/>
      <c r="AT114" s="195"/>
      <c r="AU114" s="195"/>
      <c r="AV114" s="195"/>
      <c r="AW114" s="195"/>
    </row>
    <row r="115" spans="1:49" ht="16" customHeight="1" x14ac:dyDescent="0.2">
      <c r="A115" s="7"/>
      <c r="B115" s="195"/>
      <c r="C115" s="195"/>
      <c r="D115" s="195"/>
      <c r="E115" s="195"/>
      <c r="F115" s="207"/>
      <c r="G115" s="207"/>
      <c r="H115" s="195"/>
      <c r="I115" s="195"/>
      <c r="J115" s="195"/>
      <c r="K115" s="195"/>
      <c r="L115" s="2"/>
      <c r="M115" s="195"/>
      <c r="N115" s="195"/>
      <c r="O115" s="195"/>
      <c r="P115" s="195"/>
      <c r="Q115" s="195"/>
      <c r="R115" s="195"/>
      <c r="S115" s="195"/>
      <c r="T115" s="195"/>
      <c r="U115" s="195"/>
      <c r="V115" s="195"/>
      <c r="W115" s="195"/>
      <c r="X115" s="195"/>
      <c r="Y115" s="195"/>
      <c r="Z115" s="195"/>
      <c r="AA115" s="195"/>
      <c r="AB115" s="195"/>
      <c r="AC115" s="195"/>
      <c r="AD115" s="195"/>
      <c r="AE115" s="195"/>
      <c r="AF115" s="195"/>
      <c r="AG115" s="195"/>
      <c r="AH115" s="195"/>
      <c r="AI115" s="195"/>
      <c r="AJ115" s="195"/>
      <c r="AK115" s="195"/>
      <c r="AL115" s="195"/>
      <c r="AM115" s="195"/>
      <c r="AN115" s="195"/>
      <c r="AO115" s="195"/>
      <c r="AP115" s="195"/>
      <c r="AQ115" s="195"/>
      <c r="AR115" s="195"/>
      <c r="AS115" s="195"/>
      <c r="AT115" s="195"/>
      <c r="AU115" s="195"/>
      <c r="AV115" s="195"/>
      <c r="AW115" s="195"/>
    </row>
    <row r="116" spans="1:49" ht="16" customHeight="1" x14ac:dyDescent="0.2">
      <c r="A116" s="7"/>
      <c r="B116" s="195"/>
      <c r="C116" s="195"/>
      <c r="D116" s="195"/>
      <c r="E116" s="195"/>
      <c r="F116" s="195"/>
      <c r="G116" s="195"/>
      <c r="H116" s="195"/>
      <c r="I116" s="195"/>
      <c r="J116" s="195"/>
      <c r="K116" s="195"/>
      <c r="L116" s="2"/>
      <c r="M116" s="195"/>
      <c r="N116" s="195"/>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195"/>
      <c r="AN116" s="195"/>
      <c r="AO116" s="195"/>
      <c r="AP116" s="195"/>
      <c r="AQ116" s="195"/>
      <c r="AR116" s="195"/>
      <c r="AS116" s="195"/>
      <c r="AT116" s="195"/>
      <c r="AU116" s="195"/>
      <c r="AV116" s="195"/>
      <c r="AW116" s="195"/>
    </row>
    <row r="117" spans="1:49" ht="16" customHeight="1" x14ac:dyDescent="0.2">
      <c r="A117" s="7"/>
      <c r="B117" s="195"/>
      <c r="C117" s="195"/>
      <c r="D117" s="195"/>
      <c r="E117" s="381" t="s">
        <v>274</v>
      </c>
      <c r="F117" s="381"/>
      <c r="G117" s="195"/>
      <c r="H117" s="195"/>
      <c r="I117" s="195"/>
      <c r="J117" s="195"/>
      <c r="K117" s="195"/>
      <c r="L117" s="2"/>
      <c r="M117" s="195"/>
      <c r="N117" s="195"/>
      <c r="O117" s="195"/>
      <c r="P117" s="195"/>
      <c r="Q117" s="195"/>
      <c r="R117" s="195"/>
      <c r="S117" s="195"/>
      <c r="T117" s="195"/>
      <c r="U117" s="195"/>
      <c r="V117" s="195"/>
      <c r="W117" s="195"/>
      <c r="X117" s="195"/>
      <c r="Y117" s="195"/>
      <c r="Z117" s="195"/>
      <c r="AA117" s="195"/>
      <c r="AB117" s="195"/>
      <c r="AC117" s="195"/>
      <c r="AD117" s="195"/>
      <c r="AE117" s="195"/>
      <c r="AF117" s="195"/>
      <c r="AG117" s="195"/>
      <c r="AH117" s="195"/>
      <c r="AI117" s="195"/>
      <c r="AJ117" s="195"/>
      <c r="AK117" s="195"/>
      <c r="AL117" s="195"/>
      <c r="AM117" s="195"/>
      <c r="AN117" s="195"/>
      <c r="AO117" s="195"/>
      <c r="AP117" s="195"/>
      <c r="AQ117" s="195"/>
      <c r="AR117" s="195"/>
      <c r="AS117" s="195"/>
      <c r="AT117" s="195"/>
      <c r="AU117" s="195"/>
      <c r="AV117" s="195"/>
      <c r="AW117" s="195"/>
    </row>
    <row r="118" spans="1:49" ht="16" customHeight="1" x14ac:dyDescent="0.2">
      <c r="A118" s="7"/>
      <c r="B118" s="195"/>
      <c r="C118" s="195"/>
      <c r="D118" s="222" t="s">
        <v>238</v>
      </c>
      <c r="E118" s="221" t="s">
        <v>259</v>
      </c>
      <c r="F118" s="221" t="s">
        <v>240</v>
      </c>
      <c r="G118" s="195"/>
      <c r="H118" s="195"/>
      <c r="I118" s="195"/>
      <c r="J118" s="195"/>
      <c r="K118" s="195"/>
      <c r="L118" s="2"/>
      <c r="M118" s="195"/>
      <c r="N118" s="195"/>
      <c r="O118" s="195"/>
      <c r="P118" s="195"/>
      <c r="Q118" s="195"/>
      <c r="R118" s="195"/>
      <c r="S118" s="195"/>
      <c r="T118" s="195"/>
      <c r="U118" s="195"/>
      <c r="V118" s="195"/>
      <c r="W118" s="195"/>
      <c r="X118" s="195"/>
      <c r="Y118" s="195"/>
      <c r="Z118" s="195"/>
      <c r="AA118" s="195"/>
      <c r="AB118" s="195"/>
      <c r="AC118" s="195"/>
      <c r="AD118" s="195"/>
      <c r="AE118" s="195"/>
      <c r="AF118" s="195"/>
      <c r="AG118" s="195"/>
      <c r="AH118" s="195"/>
      <c r="AI118" s="195"/>
      <c r="AJ118" s="195"/>
      <c r="AK118" s="195"/>
      <c r="AL118" s="195"/>
      <c r="AM118" s="195"/>
      <c r="AN118" s="195"/>
      <c r="AO118" s="195"/>
      <c r="AP118" s="195"/>
      <c r="AQ118" s="195"/>
      <c r="AR118" s="195"/>
      <c r="AS118" s="195"/>
      <c r="AT118" s="195"/>
      <c r="AU118" s="195"/>
      <c r="AV118" s="195"/>
      <c r="AW118" s="195"/>
    </row>
    <row r="119" spans="1:49" ht="16" customHeight="1" x14ac:dyDescent="0.2">
      <c r="A119" s="7"/>
      <c r="B119" s="195"/>
      <c r="C119" s="195"/>
      <c r="D119" s="229">
        <f>C39</f>
        <v>0.25</v>
      </c>
      <c r="E119" s="223">
        <f t="shared" ref="E119:F126" si="6">MAX(D39-G$52,0)</f>
        <v>0</v>
      </c>
      <c r="F119" s="223">
        <f t="shared" si="6"/>
        <v>0</v>
      </c>
      <c r="G119" s="195"/>
      <c r="H119" s="195"/>
      <c r="I119" s="195"/>
      <c r="J119" s="195"/>
      <c r="K119" s="195"/>
      <c r="L119" s="2"/>
      <c r="M119" s="195"/>
      <c r="N119" s="195"/>
      <c r="O119" s="195"/>
      <c r="P119" s="195"/>
      <c r="Q119" s="195"/>
      <c r="R119" s="195"/>
      <c r="S119" s="195"/>
      <c r="T119" s="195"/>
      <c r="U119" s="195"/>
      <c r="V119" s="195"/>
      <c r="W119" s="195"/>
      <c r="X119" s="195"/>
      <c r="Y119" s="195"/>
      <c r="Z119" s="195"/>
      <c r="AA119" s="195"/>
      <c r="AB119" s="195"/>
      <c r="AC119" s="195"/>
      <c r="AD119" s="195"/>
      <c r="AE119" s="195"/>
      <c r="AF119" s="195"/>
      <c r="AG119" s="195"/>
      <c r="AH119" s="195"/>
      <c r="AI119" s="195"/>
      <c r="AJ119" s="195"/>
      <c r="AK119" s="195"/>
      <c r="AL119" s="195"/>
      <c r="AM119" s="195"/>
      <c r="AN119" s="195"/>
      <c r="AO119" s="195"/>
      <c r="AP119" s="195"/>
      <c r="AQ119" s="195"/>
      <c r="AR119" s="195"/>
      <c r="AS119" s="195"/>
      <c r="AT119" s="195"/>
      <c r="AU119" s="195"/>
      <c r="AV119" s="195"/>
      <c r="AW119" s="195"/>
    </row>
    <row r="120" spans="1:49" ht="16" customHeight="1" x14ac:dyDescent="0.2">
      <c r="A120" s="7"/>
      <c r="B120" s="195"/>
      <c r="C120" s="195"/>
      <c r="D120" s="229">
        <f t="shared" ref="D120:D126" si="7">C40</f>
        <v>0.15000000000000002</v>
      </c>
      <c r="E120" s="223">
        <f t="shared" si="6"/>
        <v>0</v>
      </c>
      <c r="F120" s="223">
        <f t="shared" si="6"/>
        <v>0</v>
      </c>
      <c r="G120" s="195"/>
      <c r="H120" s="195"/>
      <c r="I120" s="195"/>
      <c r="J120" s="195"/>
      <c r="K120" s="195"/>
      <c r="L120" s="2"/>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5"/>
      <c r="AQ120" s="195"/>
      <c r="AR120" s="195"/>
      <c r="AS120" s="195"/>
      <c r="AT120" s="195"/>
      <c r="AU120" s="195"/>
      <c r="AV120" s="195"/>
      <c r="AW120" s="195"/>
    </row>
    <row r="121" spans="1:49" ht="16" customHeight="1" x14ac:dyDescent="0.2">
      <c r="A121" s="7"/>
      <c r="B121" s="195"/>
      <c r="C121" s="195"/>
      <c r="D121" s="229">
        <f t="shared" si="7"/>
        <v>0.15000000000000002</v>
      </c>
      <c r="E121" s="223">
        <f t="shared" si="6"/>
        <v>0</v>
      </c>
      <c r="F121" s="223">
        <f t="shared" si="6"/>
        <v>790</v>
      </c>
      <c r="G121" s="195"/>
      <c r="H121" s="195"/>
      <c r="I121" s="195"/>
      <c r="J121" s="195"/>
      <c r="K121" s="195"/>
      <c r="L121" s="2"/>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195"/>
      <c r="AL121" s="195"/>
      <c r="AM121" s="195"/>
      <c r="AN121" s="195"/>
      <c r="AO121" s="195"/>
      <c r="AP121" s="195"/>
      <c r="AQ121" s="195"/>
      <c r="AR121" s="195"/>
      <c r="AS121" s="195"/>
      <c r="AT121" s="195"/>
      <c r="AU121" s="195"/>
      <c r="AV121" s="195"/>
      <c r="AW121" s="195"/>
    </row>
    <row r="122" spans="1:49" ht="16" customHeight="1" x14ac:dyDescent="0.2">
      <c r="A122" s="7"/>
      <c r="B122" s="195"/>
      <c r="C122" s="195"/>
      <c r="D122" s="229">
        <f t="shared" si="7"/>
        <v>0.15000000000000002</v>
      </c>
      <c r="E122" s="223">
        <f>MAX(D42-G$52,0)</f>
        <v>690</v>
      </c>
      <c r="F122" s="223">
        <f t="shared" si="6"/>
        <v>2790</v>
      </c>
      <c r="G122" s="195"/>
      <c r="H122" s="195"/>
      <c r="I122" s="195"/>
      <c r="J122" s="195"/>
      <c r="K122" s="195"/>
      <c r="L122" s="2"/>
      <c r="M122" s="195"/>
      <c r="N122" s="195"/>
      <c r="O122" s="195"/>
      <c r="P122" s="195"/>
      <c r="Q122" s="195"/>
      <c r="R122" s="195"/>
      <c r="S122" s="195"/>
      <c r="T122" s="195"/>
      <c r="U122" s="195"/>
      <c r="V122" s="195"/>
      <c r="W122" s="195"/>
      <c r="X122" s="195"/>
      <c r="Y122" s="195"/>
      <c r="Z122" s="195"/>
      <c r="AA122" s="195"/>
      <c r="AB122" s="195"/>
      <c r="AC122" s="195"/>
      <c r="AD122" s="195"/>
      <c r="AE122" s="195"/>
      <c r="AF122" s="195"/>
      <c r="AG122" s="195"/>
      <c r="AH122" s="195"/>
      <c r="AI122" s="195"/>
      <c r="AJ122" s="195"/>
      <c r="AK122" s="195"/>
      <c r="AL122" s="195"/>
      <c r="AM122" s="195"/>
      <c r="AN122" s="195"/>
      <c r="AO122" s="195"/>
      <c r="AP122" s="195"/>
      <c r="AQ122" s="195"/>
      <c r="AR122" s="195"/>
      <c r="AS122" s="195"/>
      <c r="AT122" s="195"/>
      <c r="AU122" s="195"/>
      <c r="AV122" s="195"/>
      <c r="AW122" s="195"/>
    </row>
    <row r="123" spans="1:49" ht="16" customHeight="1" x14ac:dyDescent="0.2">
      <c r="A123" s="7"/>
      <c r="B123" s="195"/>
      <c r="C123" s="195"/>
      <c r="D123" s="229">
        <f t="shared" si="7"/>
        <v>0.12</v>
      </c>
      <c r="E123" s="223">
        <f>MAX(D43-G$52,0)</f>
        <v>4690</v>
      </c>
      <c r="F123" s="223">
        <f t="shared" si="6"/>
        <v>4790</v>
      </c>
      <c r="G123" s="195"/>
      <c r="H123" s="195"/>
      <c r="I123" s="195"/>
      <c r="J123" s="195"/>
      <c r="K123" s="195"/>
      <c r="L123" s="2"/>
      <c r="M123" s="195"/>
      <c r="N123" s="195"/>
      <c r="O123" s="195"/>
      <c r="P123" s="195"/>
      <c r="Q123" s="195"/>
      <c r="R123" s="195"/>
      <c r="S123" s="195"/>
      <c r="T123" s="195"/>
      <c r="U123" s="195"/>
      <c r="V123" s="195"/>
      <c r="W123" s="195"/>
      <c r="X123" s="195"/>
      <c r="Y123" s="195"/>
      <c r="Z123" s="195"/>
      <c r="AA123" s="195"/>
      <c r="AB123" s="195"/>
      <c r="AC123" s="195"/>
      <c r="AD123" s="195"/>
      <c r="AE123" s="195"/>
      <c r="AF123" s="195"/>
      <c r="AG123" s="195"/>
      <c r="AH123" s="195"/>
      <c r="AI123" s="195"/>
      <c r="AJ123" s="195"/>
      <c r="AK123" s="195"/>
      <c r="AL123" s="195"/>
      <c r="AM123" s="195"/>
      <c r="AN123" s="195"/>
      <c r="AO123" s="195"/>
      <c r="AP123" s="195"/>
      <c r="AQ123" s="195"/>
      <c r="AR123" s="195"/>
      <c r="AS123" s="195"/>
      <c r="AT123" s="195"/>
      <c r="AU123" s="195"/>
      <c r="AV123" s="195"/>
      <c r="AW123" s="195"/>
    </row>
    <row r="124" spans="1:49" ht="16" customHeight="1" x14ac:dyDescent="0.2">
      <c r="A124" s="7"/>
      <c r="B124" s="195"/>
      <c r="C124" s="195"/>
      <c r="D124" s="229">
        <f t="shared" si="7"/>
        <v>9.9999999999999978E-2</v>
      </c>
      <c r="E124" s="223">
        <f t="shared" si="6"/>
        <v>9690</v>
      </c>
      <c r="F124" s="223">
        <f t="shared" si="6"/>
        <v>4790</v>
      </c>
      <c r="G124" s="195"/>
      <c r="H124" s="195"/>
      <c r="I124" s="195"/>
      <c r="J124" s="195"/>
      <c r="K124" s="195"/>
      <c r="L124" s="2"/>
      <c r="M124" s="195"/>
      <c r="N124" s="195"/>
      <c r="O124" s="195"/>
      <c r="P124" s="195"/>
      <c r="Q124" s="195"/>
      <c r="R124" s="195"/>
      <c r="S124" s="195"/>
      <c r="T124" s="195"/>
      <c r="U124" s="195"/>
      <c r="V124" s="195"/>
      <c r="W124" s="195"/>
      <c r="X124" s="195"/>
      <c r="Y124" s="195"/>
      <c r="Z124" s="195"/>
      <c r="AA124" s="195"/>
      <c r="AB124" s="195"/>
      <c r="AC124" s="195"/>
      <c r="AD124" s="195"/>
      <c r="AE124" s="195"/>
      <c r="AF124" s="195"/>
      <c r="AG124" s="195"/>
      <c r="AH124" s="195"/>
      <c r="AI124" s="195"/>
      <c r="AJ124" s="195"/>
      <c r="AK124" s="195"/>
      <c r="AL124" s="195"/>
      <c r="AM124" s="195"/>
      <c r="AN124" s="195"/>
      <c r="AO124" s="195"/>
      <c r="AP124" s="195"/>
      <c r="AQ124" s="195"/>
      <c r="AR124" s="195"/>
      <c r="AS124" s="195"/>
      <c r="AT124" s="195"/>
      <c r="AU124" s="195"/>
      <c r="AV124" s="195"/>
      <c r="AW124" s="195"/>
    </row>
    <row r="125" spans="1:49" ht="16" customHeight="1" x14ac:dyDescent="0.2">
      <c r="A125" s="7"/>
      <c r="B125" s="195"/>
      <c r="C125" s="195"/>
      <c r="D125" s="229">
        <f t="shared" si="7"/>
        <v>5.9999999999999942E-2</v>
      </c>
      <c r="E125" s="223">
        <f t="shared" si="6"/>
        <v>13690</v>
      </c>
      <c r="F125" s="223">
        <f t="shared" si="6"/>
        <v>4790</v>
      </c>
      <c r="G125" s="195"/>
      <c r="H125" s="195"/>
      <c r="I125" s="195"/>
      <c r="J125" s="195"/>
      <c r="K125" s="195"/>
      <c r="L125" s="2"/>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5"/>
      <c r="AK125" s="195"/>
      <c r="AL125" s="195"/>
      <c r="AM125" s="195"/>
      <c r="AN125" s="195"/>
      <c r="AO125" s="195"/>
      <c r="AP125" s="195"/>
      <c r="AQ125" s="195"/>
      <c r="AR125" s="195"/>
      <c r="AS125" s="195"/>
      <c r="AT125" s="195"/>
      <c r="AU125" s="195"/>
      <c r="AV125" s="195"/>
      <c r="AW125" s="195"/>
    </row>
    <row r="126" spans="1:49" ht="16" customHeight="1" x14ac:dyDescent="0.2">
      <c r="A126" s="7"/>
      <c r="B126" s="195"/>
      <c r="C126" s="195"/>
      <c r="D126" s="230">
        <f t="shared" si="7"/>
        <v>2.0000000000000018E-2</v>
      </c>
      <c r="E126" s="231">
        <f t="shared" si="6"/>
        <v>30690</v>
      </c>
      <c r="F126" s="231">
        <f t="shared" si="6"/>
        <v>7790</v>
      </c>
      <c r="G126" s="195"/>
      <c r="H126" s="195"/>
      <c r="I126" s="195"/>
      <c r="J126" s="195"/>
      <c r="K126" s="195"/>
      <c r="L126" s="2"/>
      <c r="M126" s="195"/>
      <c r="N126" s="195"/>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5"/>
      <c r="AQ126" s="195"/>
      <c r="AR126" s="195"/>
      <c r="AS126" s="195"/>
      <c r="AT126" s="195"/>
      <c r="AU126" s="195"/>
      <c r="AV126" s="195"/>
      <c r="AW126" s="195"/>
    </row>
    <row r="127" spans="1:49" ht="16" customHeight="1" x14ac:dyDescent="0.2">
      <c r="A127" s="7"/>
      <c r="B127" s="195"/>
      <c r="C127" s="195"/>
      <c r="D127" s="229" t="s">
        <v>275</v>
      </c>
      <c r="E127" s="223">
        <f>SUMPRODUCT($D$119:$D$126,E119:E126)</f>
        <v>3070.4999999999995</v>
      </c>
      <c r="F127" s="223">
        <f>SUMPRODUCT($D$119:$D$126,F119:F126)</f>
        <v>2034</v>
      </c>
      <c r="G127" s="195"/>
      <c r="H127" s="195"/>
      <c r="I127" s="195"/>
      <c r="J127" s="195"/>
      <c r="K127" s="195"/>
      <c r="L127" s="2"/>
      <c r="M127" s="195"/>
      <c r="N127" s="195"/>
      <c r="O127" s="195"/>
      <c r="P127" s="195"/>
      <c r="Q127" s="195"/>
      <c r="R127" s="195"/>
      <c r="S127" s="195"/>
      <c r="T127" s="195"/>
      <c r="U127" s="195"/>
      <c r="V127" s="195"/>
      <c r="W127" s="195"/>
      <c r="X127" s="195"/>
      <c r="Y127" s="195"/>
      <c r="Z127" s="195"/>
      <c r="AA127" s="195"/>
      <c r="AB127" s="195"/>
      <c r="AC127" s="195"/>
      <c r="AD127" s="195"/>
      <c r="AE127" s="195"/>
      <c r="AF127" s="195"/>
      <c r="AG127" s="195"/>
      <c r="AH127" s="195"/>
      <c r="AI127" s="195"/>
      <c r="AJ127" s="195"/>
      <c r="AK127" s="195"/>
      <c r="AL127" s="195"/>
      <c r="AM127" s="195"/>
      <c r="AN127" s="195"/>
      <c r="AO127" s="195"/>
      <c r="AP127" s="195"/>
      <c r="AQ127" s="195"/>
      <c r="AR127" s="195"/>
      <c r="AS127" s="195"/>
      <c r="AT127" s="195"/>
      <c r="AU127" s="195"/>
      <c r="AV127" s="195"/>
      <c r="AW127" s="195"/>
    </row>
    <row r="128" spans="1:49" ht="16" customHeight="1" x14ac:dyDescent="0.2">
      <c r="A128" s="7"/>
      <c r="B128" s="195"/>
      <c r="C128" s="195"/>
      <c r="D128" s="225" t="s">
        <v>269</v>
      </c>
      <c r="E128" s="223">
        <f>G52+$G$13*E127</f>
        <v>47402.114999999998</v>
      </c>
      <c r="F128" s="223">
        <f>H52+$G$13*F127</f>
        <v>45271.02</v>
      </c>
      <c r="G128" s="195"/>
      <c r="H128" s="195"/>
      <c r="I128" s="195"/>
      <c r="J128" s="195"/>
      <c r="K128" s="195"/>
      <c r="L128" s="2"/>
      <c r="M128" s="195"/>
      <c r="N128" s="195"/>
      <c r="O128" s="195"/>
      <c r="P128" s="195"/>
      <c r="Q128" s="195"/>
      <c r="R128" s="195"/>
      <c r="S128" s="195"/>
      <c r="T128" s="195"/>
      <c r="U128" s="195"/>
      <c r="V128" s="195"/>
      <c r="W128" s="195"/>
      <c r="X128" s="195"/>
      <c r="Y128" s="195"/>
      <c r="Z128" s="195"/>
      <c r="AA128" s="195"/>
      <c r="AB128" s="195"/>
      <c r="AC128" s="195"/>
      <c r="AD128" s="195"/>
      <c r="AE128" s="195"/>
      <c r="AF128" s="195"/>
      <c r="AG128" s="195"/>
      <c r="AH128" s="195"/>
      <c r="AI128" s="195"/>
      <c r="AJ128" s="195"/>
      <c r="AK128" s="195"/>
      <c r="AL128" s="195"/>
      <c r="AM128" s="195"/>
      <c r="AN128" s="195"/>
      <c r="AO128" s="195"/>
      <c r="AP128" s="195"/>
      <c r="AQ128" s="195"/>
      <c r="AR128" s="195"/>
      <c r="AS128" s="195"/>
      <c r="AT128" s="195"/>
      <c r="AU128" s="195"/>
      <c r="AV128" s="195"/>
      <c r="AW128" s="195"/>
    </row>
    <row r="129" spans="1:49" ht="16" customHeight="1" x14ac:dyDescent="0.2">
      <c r="A129" s="7"/>
      <c r="B129" s="195"/>
      <c r="C129" s="195"/>
      <c r="D129" s="195"/>
      <c r="E129" s="195"/>
      <c r="F129" s="195"/>
      <c r="G129" s="195"/>
      <c r="H129" s="195"/>
      <c r="I129" s="195"/>
      <c r="J129" s="195"/>
      <c r="K129" s="195"/>
      <c r="L129" s="2"/>
      <c r="M129" s="195"/>
      <c r="N129" s="195"/>
      <c r="O129" s="195"/>
      <c r="P129" s="195"/>
      <c r="Q129" s="195"/>
      <c r="R129" s="195"/>
      <c r="S129" s="195"/>
      <c r="T129" s="195"/>
      <c r="U129" s="195"/>
      <c r="V129" s="195"/>
      <c r="W129" s="195"/>
      <c r="X129" s="195"/>
      <c r="Y129" s="195"/>
      <c r="Z129" s="195"/>
      <c r="AA129" s="195"/>
      <c r="AB129" s="195"/>
      <c r="AC129" s="195"/>
      <c r="AD129" s="195"/>
      <c r="AE129" s="195"/>
      <c r="AF129" s="195"/>
      <c r="AG129" s="195"/>
      <c r="AH129" s="195"/>
      <c r="AI129" s="195"/>
      <c r="AJ129" s="195"/>
      <c r="AK129" s="195"/>
      <c r="AL129" s="195"/>
      <c r="AM129" s="195"/>
      <c r="AN129" s="195"/>
      <c r="AO129" s="195"/>
      <c r="AP129" s="195"/>
      <c r="AQ129" s="195"/>
      <c r="AR129" s="195"/>
      <c r="AS129" s="195"/>
      <c r="AT129" s="195"/>
      <c r="AU129" s="195"/>
      <c r="AV129" s="195"/>
      <c r="AW129" s="195"/>
    </row>
    <row r="130" spans="1:49" ht="16" customHeight="1" x14ac:dyDescent="0.2">
      <c r="A130" s="7"/>
      <c r="B130" s="195"/>
      <c r="C130" s="195"/>
      <c r="D130" s="195"/>
      <c r="E130" s="195"/>
      <c r="F130" s="195"/>
      <c r="G130" s="195"/>
      <c r="H130" s="195"/>
      <c r="I130" s="195"/>
      <c r="J130" s="195"/>
      <c r="K130" s="195"/>
      <c r="L130" s="2"/>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row>
    <row r="131" spans="1:49" ht="16" customHeight="1" x14ac:dyDescent="0.2">
      <c r="A131" s="7" t="s">
        <v>256</v>
      </c>
      <c r="B131" s="363" t="s">
        <v>286</v>
      </c>
      <c r="C131" s="363"/>
      <c r="D131" s="363"/>
      <c r="E131" s="363"/>
      <c r="F131" s="363"/>
      <c r="G131" s="363"/>
      <c r="H131" s="363"/>
      <c r="I131" s="363"/>
      <c r="J131" s="195"/>
      <c r="K131" s="195"/>
      <c r="L131" s="2"/>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row>
    <row r="132" spans="1:49" ht="16" customHeight="1" x14ac:dyDescent="0.2">
      <c r="A132" s="7"/>
      <c r="B132" s="195"/>
      <c r="C132" s="195"/>
      <c r="D132" s="195"/>
      <c r="E132" s="195"/>
      <c r="F132" s="195"/>
      <c r="G132" s="195"/>
      <c r="H132" s="195"/>
      <c r="I132" s="195"/>
      <c r="J132" s="195"/>
      <c r="K132" s="195"/>
      <c r="L132" s="2"/>
      <c r="M132" s="195"/>
      <c r="N132" s="195"/>
      <c r="O132" s="195"/>
      <c r="P132" s="195"/>
      <c r="Q132" s="195"/>
      <c r="R132" s="195"/>
      <c r="S132" s="195"/>
      <c r="T132" s="195"/>
      <c r="U132" s="195"/>
      <c r="V132" s="195"/>
      <c r="W132" s="195"/>
      <c r="X132" s="195"/>
      <c r="Y132" s="195"/>
      <c r="Z132" s="195"/>
      <c r="AA132" s="195"/>
      <c r="AB132" s="195"/>
      <c r="AC132" s="195"/>
      <c r="AD132" s="195"/>
      <c r="AE132" s="195"/>
      <c r="AF132" s="195"/>
      <c r="AG132" s="195"/>
      <c r="AH132" s="195"/>
      <c r="AI132" s="195"/>
      <c r="AJ132" s="195"/>
      <c r="AK132" s="195"/>
      <c r="AL132" s="195"/>
      <c r="AM132" s="195"/>
      <c r="AN132" s="195"/>
      <c r="AO132" s="195"/>
      <c r="AP132" s="195"/>
      <c r="AQ132" s="195"/>
      <c r="AR132" s="195"/>
      <c r="AS132" s="195"/>
      <c r="AT132" s="195"/>
      <c r="AU132" s="195"/>
      <c r="AV132" s="195"/>
      <c r="AW132" s="195"/>
    </row>
    <row r="133" spans="1:49" ht="16" customHeight="1" x14ac:dyDescent="0.2">
      <c r="A133" s="7"/>
      <c r="B133" s="195"/>
      <c r="C133" s="195"/>
      <c r="D133" s="195"/>
      <c r="E133" s="382" t="s">
        <v>276</v>
      </c>
      <c r="F133" s="382"/>
      <c r="G133" s="207"/>
      <c r="H133" s="195"/>
      <c r="I133" s="195"/>
      <c r="J133" s="195"/>
      <c r="K133" s="195"/>
      <c r="L133" s="2"/>
      <c r="M133" s="195"/>
      <c r="N133" s="195"/>
      <c r="O133" s="195"/>
      <c r="P133" s="195"/>
      <c r="Q133" s="195"/>
      <c r="R133" s="195"/>
      <c r="S133" s="195"/>
      <c r="T133" s="195"/>
      <c r="U133" s="195"/>
      <c r="V133" s="195"/>
      <c r="W133" s="195"/>
      <c r="X133" s="195"/>
      <c r="Y133" s="195"/>
      <c r="Z133" s="195"/>
      <c r="AA133" s="195"/>
      <c r="AB133" s="195"/>
      <c r="AC133" s="195"/>
      <c r="AD133" s="195"/>
      <c r="AE133" s="195"/>
      <c r="AF133" s="195"/>
      <c r="AG133" s="195"/>
      <c r="AH133" s="195"/>
      <c r="AI133" s="195"/>
      <c r="AJ133" s="195"/>
      <c r="AK133" s="195"/>
      <c r="AL133" s="195"/>
      <c r="AM133" s="195"/>
      <c r="AN133" s="195"/>
      <c r="AO133" s="195"/>
      <c r="AP133" s="195"/>
      <c r="AQ133" s="195"/>
      <c r="AR133" s="195"/>
      <c r="AS133" s="195"/>
      <c r="AT133" s="195"/>
      <c r="AU133" s="195"/>
      <c r="AV133" s="195"/>
      <c r="AW133" s="195"/>
    </row>
    <row r="134" spans="1:49" ht="16" customHeight="1" x14ac:dyDescent="0.2">
      <c r="A134" s="7"/>
      <c r="B134" s="195"/>
      <c r="C134" s="195"/>
      <c r="D134" s="232" t="s">
        <v>239</v>
      </c>
      <c r="E134" s="221" t="s">
        <v>259</v>
      </c>
      <c r="F134" s="221" t="s">
        <v>240</v>
      </c>
      <c r="G134" s="195"/>
      <c r="H134" s="195"/>
      <c r="I134" s="195"/>
      <c r="J134" s="195"/>
      <c r="K134" s="195"/>
      <c r="L134" s="2"/>
      <c r="M134" s="195"/>
      <c r="N134" s="195"/>
      <c r="O134" s="195"/>
      <c r="P134" s="195"/>
      <c r="Q134" s="195"/>
      <c r="R134" s="195"/>
      <c r="S134" s="195"/>
      <c r="T134" s="195"/>
      <c r="U134" s="195"/>
      <c r="V134" s="195"/>
      <c r="W134" s="195"/>
      <c r="X134" s="195"/>
      <c r="Y134" s="195"/>
      <c r="Z134" s="195"/>
      <c r="AA134" s="195"/>
      <c r="AB134" s="195"/>
      <c r="AC134" s="195"/>
      <c r="AD134" s="195"/>
      <c r="AE134" s="195"/>
      <c r="AF134" s="195"/>
      <c r="AG134" s="195"/>
      <c r="AH134" s="195"/>
      <c r="AI134" s="195"/>
      <c r="AJ134" s="195"/>
      <c r="AK134" s="195"/>
      <c r="AL134" s="195"/>
      <c r="AM134" s="195"/>
      <c r="AN134" s="195"/>
      <c r="AO134" s="195"/>
      <c r="AP134" s="195"/>
      <c r="AQ134" s="195"/>
      <c r="AR134" s="195"/>
      <c r="AS134" s="195"/>
      <c r="AT134" s="195"/>
      <c r="AU134" s="195"/>
      <c r="AV134" s="195"/>
      <c r="AW134" s="195"/>
    </row>
    <row r="135" spans="1:49" ht="16" customHeight="1" x14ac:dyDescent="0.2">
      <c r="A135" s="7"/>
      <c r="B135" s="195"/>
      <c r="C135" s="195"/>
      <c r="D135" s="233" t="s">
        <v>240</v>
      </c>
      <c r="E135" s="223">
        <f>G63</f>
        <v>47310</v>
      </c>
      <c r="F135" s="223">
        <f>H63</f>
        <v>45210</v>
      </c>
      <c r="G135" s="195"/>
      <c r="H135" s="195"/>
      <c r="I135" s="195"/>
      <c r="J135" s="195"/>
      <c r="K135" s="195"/>
      <c r="L135" s="2"/>
      <c r="M135" s="195"/>
      <c r="N135" s="195"/>
      <c r="O135" s="195"/>
      <c r="P135" s="195"/>
      <c r="Q135" s="195"/>
      <c r="R135" s="195"/>
      <c r="S135" s="195"/>
      <c r="T135" s="195"/>
      <c r="U135" s="195"/>
      <c r="V135" s="195"/>
      <c r="W135" s="195"/>
      <c r="X135" s="195"/>
      <c r="Y135" s="195"/>
      <c r="Z135" s="195"/>
      <c r="AA135" s="195"/>
      <c r="AB135" s="195"/>
      <c r="AC135" s="195"/>
      <c r="AD135" s="195"/>
      <c r="AE135" s="195"/>
      <c r="AF135" s="195"/>
      <c r="AG135" s="195"/>
      <c r="AH135" s="195"/>
      <c r="AI135" s="195"/>
      <c r="AJ135" s="195"/>
      <c r="AK135" s="195"/>
      <c r="AL135" s="195"/>
      <c r="AM135" s="195"/>
      <c r="AN135" s="195"/>
      <c r="AO135" s="195"/>
      <c r="AP135" s="195"/>
      <c r="AQ135" s="195"/>
      <c r="AR135" s="195"/>
      <c r="AS135" s="195"/>
      <c r="AT135" s="195"/>
      <c r="AU135" s="195"/>
      <c r="AV135" s="195"/>
      <c r="AW135" s="195"/>
    </row>
    <row r="136" spans="1:49" ht="16" customHeight="1" x14ac:dyDescent="0.2">
      <c r="A136" s="7"/>
      <c r="B136" s="195"/>
      <c r="C136" s="195"/>
      <c r="D136" s="234" t="s">
        <v>241</v>
      </c>
      <c r="E136" s="223">
        <f>G70</f>
        <v>48729.3</v>
      </c>
      <c r="F136" s="223">
        <f>H70</f>
        <v>46566.3</v>
      </c>
      <c r="G136" s="195"/>
      <c r="H136" s="195"/>
      <c r="I136" s="195"/>
      <c r="J136" s="195"/>
      <c r="K136" s="195"/>
      <c r="L136" s="2"/>
      <c r="M136" s="195"/>
      <c r="N136" s="195"/>
      <c r="O136" s="195"/>
      <c r="P136" s="195"/>
      <c r="Q136" s="195"/>
      <c r="R136" s="195"/>
      <c r="S136" s="195"/>
      <c r="T136" s="195"/>
      <c r="U136" s="195"/>
      <c r="V136" s="195"/>
      <c r="W136" s="195"/>
      <c r="X136" s="195"/>
      <c r="Y136" s="195"/>
      <c r="Z136" s="195"/>
      <c r="AA136" s="195"/>
      <c r="AB136" s="195"/>
      <c r="AC136" s="195"/>
      <c r="AD136" s="195"/>
      <c r="AE136" s="195"/>
      <c r="AF136" s="195"/>
      <c r="AG136" s="195"/>
      <c r="AH136" s="195"/>
      <c r="AI136" s="195"/>
      <c r="AJ136" s="195"/>
      <c r="AK136" s="195"/>
      <c r="AL136" s="195"/>
      <c r="AM136" s="195"/>
      <c r="AN136" s="195"/>
      <c r="AO136" s="195"/>
      <c r="AP136" s="195"/>
      <c r="AQ136" s="195"/>
      <c r="AR136" s="195"/>
      <c r="AS136" s="195"/>
      <c r="AT136" s="195"/>
      <c r="AU136" s="195"/>
      <c r="AV136" s="195"/>
      <c r="AW136" s="195"/>
    </row>
    <row r="137" spans="1:49" ht="16" customHeight="1" x14ac:dyDescent="0.2">
      <c r="A137" s="7"/>
      <c r="B137" s="195"/>
      <c r="C137" s="195"/>
      <c r="D137" s="233" t="s">
        <v>242</v>
      </c>
      <c r="E137" s="223">
        <f>G77</f>
        <v>61000</v>
      </c>
      <c r="F137" s="223">
        <f>H77</f>
        <v>50000</v>
      </c>
      <c r="G137" s="195"/>
      <c r="H137" s="195"/>
      <c r="I137" s="195"/>
      <c r="J137" s="195"/>
      <c r="K137" s="195"/>
      <c r="L137" s="2"/>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row>
    <row r="138" spans="1:49" ht="16" customHeight="1" x14ac:dyDescent="0.2">
      <c r="A138" s="7"/>
      <c r="B138" s="195"/>
      <c r="C138" s="195"/>
      <c r="D138" s="233" t="s">
        <v>243</v>
      </c>
      <c r="E138" s="223">
        <f>G84</f>
        <v>111243.9</v>
      </c>
      <c r="F138" s="223">
        <f>H84</f>
        <v>65295.9</v>
      </c>
      <c r="G138" s="195"/>
      <c r="H138" s="195"/>
      <c r="I138" s="195"/>
      <c r="J138" s="195"/>
      <c r="K138" s="195"/>
      <c r="L138" s="2"/>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row>
    <row r="139" spans="1:49" ht="16" customHeight="1" x14ac:dyDescent="0.2">
      <c r="A139" s="7"/>
      <c r="B139" s="195"/>
      <c r="C139" s="195"/>
      <c r="D139" s="233" t="s">
        <v>244</v>
      </c>
      <c r="E139" s="223">
        <f>G91</f>
        <v>47629.834707309885</v>
      </c>
      <c r="F139" s="223">
        <f>H91</f>
        <v>45389.26918307395</v>
      </c>
      <c r="G139" s="195"/>
      <c r="H139" s="195"/>
      <c r="I139" s="195"/>
      <c r="J139" s="195"/>
      <c r="K139" s="195"/>
      <c r="L139" s="2"/>
      <c r="M139" s="195"/>
      <c r="N139" s="195"/>
      <c r="O139" s="195"/>
      <c r="P139" s="195"/>
      <c r="Q139" s="195"/>
      <c r="R139" s="195"/>
      <c r="S139" s="195"/>
      <c r="T139" s="195"/>
      <c r="U139" s="195"/>
      <c r="V139" s="195"/>
      <c r="W139" s="195"/>
      <c r="X139" s="195"/>
      <c r="Y139" s="195"/>
      <c r="Z139" s="195"/>
      <c r="AA139" s="195"/>
      <c r="AB139" s="195"/>
      <c r="AC139" s="195"/>
      <c r="AD139" s="195"/>
      <c r="AE139" s="195"/>
      <c r="AF139" s="195"/>
      <c r="AG139" s="195"/>
      <c r="AH139" s="195"/>
      <c r="AI139" s="195"/>
      <c r="AJ139" s="195"/>
      <c r="AK139" s="195"/>
      <c r="AL139" s="195"/>
      <c r="AM139" s="195"/>
      <c r="AN139" s="195"/>
      <c r="AO139" s="195"/>
      <c r="AP139" s="195"/>
      <c r="AQ139" s="195"/>
      <c r="AR139" s="195"/>
      <c r="AS139" s="195"/>
      <c r="AT139" s="195"/>
      <c r="AU139" s="195"/>
      <c r="AV139" s="195"/>
      <c r="AW139" s="195"/>
    </row>
    <row r="140" spans="1:49" ht="16" customHeight="1" x14ac:dyDescent="0.2">
      <c r="A140" s="7"/>
      <c r="B140" s="195"/>
      <c r="C140" s="195"/>
      <c r="D140" s="233" t="s">
        <v>245</v>
      </c>
      <c r="E140" s="223">
        <f>E110</f>
        <v>65063.692488664303</v>
      </c>
      <c r="F140" s="223">
        <f>F110</f>
        <v>47550.11098258858</v>
      </c>
      <c r="G140" s="195"/>
      <c r="H140" s="195"/>
      <c r="I140" s="195"/>
      <c r="J140" s="195"/>
      <c r="K140" s="195"/>
      <c r="L140" s="2"/>
      <c r="M140" s="195"/>
      <c r="N140" s="195"/>
      <c r="O140" s="195"/>
      <c r="P140" s="195"/>
      <c r="Q140" s="195"/>
      <c r="R140" s="195"/>
      <c r="S140" s="195"/>
      <c r="T140" s="195"/>
      <c r="U140" s="195"/>
      <c r="V140" s="195"/>
      <c r="W140" s="195"/>
      <c r="X140" s="195"/>
      <c r="Y140" s="195"/>
      <c r="Z140" s="195"/>
      <c r="AA140" s="195"/>
      <c r="AB140" s="195"/>
      <c r="AC140" s="195"/>
      <c r="AD140" s="195"/>
      <c r="AE140" s="195"/>
      <c r="AF140" s="195"/>
      <c r="AG140" s="195"/>
      <c r="AH140" s="195"/>
      <c r="AI140" s="195"/>
      <c r="AJ140" s="195"/>
      <c r="AK140" s="195"/>
      <c r="AL140" s="195"/>
      <c r="AM140" s="195"/>
      <c r="AN140" s="195"/>
      <c r="AO140" s="195"/>
      <c r="AP140" s="195"/>
      <c r="AQ140" s="195"/>
      <c r="AR140" s="195"/>
      <c r="AS140" s="195"/>
      <c r="AT140" s="195"/>
      <c r="AU140" s="195"/>
      <c r="AV140" s="195"/>
      <c r="AW140" s="195"/>
    </row>
    <row r="141" spans="1:49" ht="16" customHeight="1" x14ac:dyDescent="0.2">
      <c r="A141" s="7"/>
      <c r="B141" s="195"/>
      <c r="C141" s="195"/>
      <c r="D141" s="233" t="s">
        <v>246</v>
      </c>
      <c r="E141" s="223">
        <f>E128</f>
        <v>47402.114999999998</v>
      </c>
      <c r="F141" s="223">
        <f>F128</f>
        <v>45271.02</v>
      </c>
      <c r="G141" s="195"/>
      <c r="H141" s="195"/>
      <c r="I141" s="195"/>
      <c r="J141" s="195"/>
      <c r="K141" s="195"/>
      <c r="L141" s="2"/>
      <c r="M141" s="195"/>
      <c r="N141" s="195"/>
      <c r="O141" s="195"/>
      <c r="P141" s="195"/>
      <c r="Q141" s="195"/>
      <c r="R141" s="195"/>
      <c r="S141" s="195"/>
      <c r="T141" s="195"/>
      <c r="U141" s="195"/>
      <c r="V141" s="195"/>
      <c r="W141" s="195"/>
      <c r="X141" s="195"/>
      <c r="Y141" s="195"/>
      <c r="Z141" s="195"/>
      <c r="AA141" s="195"/>
      <c r="AB141" s="195"/>
      <c r="AC141" s="195"/>
      <c r="AD141" s="195"/>
      <c r="AE141" s="195"/>
      <c r="AF141" s="195"/>
      <c r="AG141" s="195"/>
      <c r="AH141" s="195"/>
      <c r="AI141" s="195"/>
      <c r="AJ141" s="195"/>
      <c r="AK141" s="195"/>
      <c r="AL141" s="195"/>
      <c r="AM141" s="195"/>
      <c r="AN141" s="195"/>
      <c r="AO141" s="195"/>
      <c r="AP141" s="195"/>
      <c r="AQ141" s="195"/>
      <c r="AR141" s="195"/>
      <c r="AS141" s="195"/>
      <c r="AT141" s="195"/>
      <c r="AU141" s="195"/>
      <c r="AV141" s="195"/>
      <c r="AW141" s="195"/>
    </row>
    <row r="142" spans="1:49" ht="16" customHeight="1" x14ac:dyDescent="0.2">
      <c r="A142" s="7"/>
      <c r="B142" s="195"/>
      <c r="C142" s="195"/>
      <c r="D142" s="195"/>
      <c r="E142" s="195"/>
      <c r="F142" s="195"/>
      <c r="G142" s="195"/>
      <c r="H142" s="195"/>
      <c r="I142" s="195"/>
      <c r="J142" s="195"/>
      <c r="K142" s="195"/>
      <c r="L142" s="2"/>
      <c r="M142" s="195"/>
      <c r="N142" s="195"/>
      <c r="O142" s="195"/>
      <c r="P142" s="195"/>
      <c r="Q142" s="195"/>
      <c r="R142" s="195"/>
      <c r="S142" s="195"/>
      <c r="T142" s="195"/>
      <c r="U142" s="195"/>
      <c r="V142" s="195"/>
      <c r="W142" s="195"/>
      <c r="X142" s="195"/>
      <c r="Y142" s="195"/>
      <c r="Z142" s="195"/>
      <c r="AA142" s="195"/>
      <c r="AB142" s="195"/>
      <c r="AC142" s="195"/>
      <c r="AD142" s="195"/>
      <c r="AE142" s="195"/>
      <c r="AF142" s="195"/>
      <c r="AG142" s="195"/>
      <c r="AH142" s="195"/>
      <c r="AI142" s="195"/>
      <c r="AJ142" s="195"/>
      <c r="AK142" s="195"/>
      <c r="AL142" s="195"/>
      <c r="AM142" s="195"/>
      <c r="AN142" s="195"/>
      <c r="AO142" s="195"/>
      <c r="AP142" s="195"/>
      <c r="AQ142" s="195"/>
      <c r="AR142" s="195"/>
      <c r="AS142" s="195"/>
      <c r="AT142" s="195"/>
      <c r="AU142" s="195"/>
      <c r="AV142" s="195"/>
      <c r="AW142" s="195"/>
    </row>
    <row r="143" spans="1:49" ht="16" customHeight="1" x14ac:dyDescent="0.2">
      <c r="A143" s="10" t="s">
        <v>253</v>
      </c>
      <c r="B143" s="195"/>
      <c r="C143" s="195"/>
      <c r="D143" s="195"/>
      <c r="E143" s="195"/>
      <c r="F143" s="195"/>
      <c r="G143" s="195"/>
      <c r="H143" s="195"/>
      <c r="I143" s="195"/>
      <c r="J143" s="195"/>
      <c r="K143" s="195"/>
      <c r="L143" s="2"/>
      <c r="M143" s="195"/>
      <c r="N143" s="195"/>
      <c r="O143" s="195"/>
      <c r="P143" s="195"/>
      <c r="Q143" s="195"/>
      <c r="R143" s="195"/>
      <c r="S143" s="195"/>
      <c r="T143" s="195"/>
      <c r="U143" s="195"/>
      <c r="V143" s="195"/>
      <c r="W143" s="195"/>
      <c r="X143" s="195"/>
      <c r="Y143" s="195"/>
      <c r="Z143" s="195"/>
      <c r="AA143" s="195"/>
      <c r="AB143" s="195"/>
      <c r="AC143" s="195"/>
      <c r="AD143" s="195"/>
      <c r="AE143" s="195"/>
      <c r="AF143" s="195"/>
      <c r="AG143" s="195"/>
      <c r="AH143" s="195"/>
      <c r="AI143" s="195"/>
      <c r="AJ143" s="195"/>
      <c r="AK143" s="195"/>
      <c r="AL143" s="195"/>
      <c r="AM143" s="195"/>
      <c r="AN143" s="195"/>
      <c r="AO143" s="195"/>
      <c r="AP143" s="195"/>
      <c r="AQ143" s="195"/>
      <c r="AR143" s="195"/>
      <c r="AS143" s="195"/>
      <c r="AT143" s="195"/>
      <c r="AU143" s="195"/>
      <c r="AV143" s="195"/>
      <c r="AW143" s="195"/>
    </row>
    <row r="144" spans="1:49" ht="16" customHeight="1" x14ac:dyDescent="0.2">
      <c r="A144" s="7" t="s">
        <v>257</v>
      </c>
      <c r="B144" s="363" t="s">
        <v>287</v>
      </c>
      <c r="C144" s="363"/>
      <c r="D144" s="363"/>
      <c r="E144" s="363"/>
      <c r="F144" s="363"/>
      <c r="G144" s="363"/>
      <c r="H144" s="363"/>
      <c r="I144" s="363"/>
      <c r="J144" s="195"/>
      <c r="K144" s="195"/>
      <c r="L144" s="2"/>
      <c r="M144" s="195"/>
      <c r="N144" s="195"/>
      <c r="O144" s="195"/>
      <c r="P144" s="195"/>
      <c r="Q144" s="195"/>
      <c r="R144" s="195"/>
      <c r="S144" s="195"/>
      <c r="T144" s="195"/>
      <c r="U144" s="195"/>
      <c r="V144" s="195"/>
      <c r="W144" s="195"/>
      <c r="X144" s="195"/>
      <c r="Y144" s="195"/>
      <c r="Z144" s="195"/>
      <c r="AA144" s="195"/>
      <c r="AB144" s="195"/>
      <c r="AC144" s="195"/>
      <c r="AD144" s="195"/>
      <c r="AE144" s="195"/>
      <c r="AF144" s="195"/>
      <c r="AG144" s="195"/>
      <c r="AH144" s="195"/>
      <c r="AI144" s="195"/>
      <c r="AJ144" s="195"/>
      <c r="AK144" s="195"/>
      <c r="AL144" s="195"/>
      <c r="AM144" s="195"/>
      <c r="AN144" s="195"/>
      <c r="AO144" s="195"/>
      <c r="AP144" s="195"/>
      <c r="AQ144" s="195"/>
      <c r="AR144" s="195"/>
      <c r="AS144" s="195"/>
      <c r="AT144" s="195"/>
      <c r="AU144" s="195"/>
      <c r="AV144" s="195"/>
      <c r="AW144" s="195"/>
    </row>
    <row r="145" spans="1:49" ht="16" customHeight="1" x14ac:dyDescent="0.2">
      <c r="A145" s="7"/>
      <c r="B145" s="363"/>
      <c r="C145" s="363"/>
      <c r="D145" s="363"/>
      <c r="E145" s="363"/>
      <c r="F145" s="363"/>
      <c r="G145" s="363"/>
      <c r="H145" s="363"/>
      <c r="I145" s="363"/>
      <c r="J145" s="195"/>
      <c r="K145" s="195"/>
      <c r="L145" s="2"/>
      <c r="M145" s="195"/>
      <c r="N145" s="195"/>
      <c r="O145" s="195"/>
      <c r="P145" s="195"/>
      <c r="Q145" s="195"/>
      <c r="R145" s="195"/>
      <c r="S145" s="195"/>
      <c r="T145" s="195"/>
      <c r="U145" s="195"/>
      <c r="V145" s="195"/>
      <c r="W145" s="195"/>
      <c r="X145" s="195"/>
      <c r="Y145" s="195"/>
      <c r="Z145" s="195"/>
      <c r="AA145" s="195"/>
      <c r="AB145" s="195"/>
      <c r="AC145" s="195"/>
      <c r="AD145" s="195"/>
      <c r="AE145" s="195"/>
      <c r="AF145" s="195"/>
      <c r="AG145" s="195"/>
      <c r="AH145" s="195"/>
      <c r="AI145" s="195"/>
      <c r="AJ145" s="195"/>
      <c r="AK145" s="195"/>
      <c r="AL145" s="195"/>
      <c r="AM145" s="195"/>
      <c r="AN145" s="195"/>
      <c r="AO145" s="195"/>
      <c r="AP145" s="195"/>
      <c r="AQ145" s="195"/>
      <c r="AR145" s="195"/>
      <c r="AS145" s="195"/>
      <c r="AT145" s="195"/>
      <c r="AU145" s="195"/>
      <c r="AV145" s="195"/>
      <c r="AW145" s="195"/>
    </row>
    <row r="146" spans="1:49" ht="16" customHeight="1" x14ac:dyDescent="0.2">
      <c r="A146" s="7"/>
      <c r="B146" s="195"/>
      <c r="C146" s="195"/>
      <c r="D146" s="195"/>
      <c r="E146" s="195"/>
      <c r="F146" s="195"/>
      <c r="G146" s="195"/>
      <c r="H146" s="195"/>
      <c r="I146" s="195"/>
      <c r="J146" s="195"/>
      <c r="K146" s="195"/>
      <c r="L146" s="2"/>
      <c r="M146" s="195"/>
      <c r="N146" s="195"/>
      <c r="O146" s="195"/>
      <c r="P146" s="195"/>
      <c r="Q146" s="195"/>
      <c r="R146" s="195"/>
      <c r="S146" s="195"/>
      <c r="T146" s="195"/>
      <c r="U146" s="195"/>
      <c r="V146" s="195"/>
      <c r="W146" s="195"/>
      <c r="X146" s="195"/>
      <c r="Y146" s="195"/>
      <c r="Z146" s="195"/>
      <c r="AA146" s="195"/>
      <c r="AB146" s="195"/>
      <c r="AC146" s="195"/>
      <c r="AD146" s="195"/>
      <c r="AE146" s="195"/>
      <c r="AF146" s="195"/>
      <c r="AG146" s="195"/>
      <c r="AH146" s="195"/>
      <c r="AI146" s="195"/>
      <c r="AJ146" s="195"/>
      <c r="AK146" s="195"/>
      <c r="AL146" s="195"/>
      <c r="AM146" s="195"/>
      <c r="AN146" s="195"/>
      <c r="AO146" s="195"/>
      <c r="AP146" s="195"/>
      <c r="AQ146" s="195"/>
      <c r="AR146" s="195"/>
      <c r="AS146" s="195"/>
      <c r="AT146" s="195"/>
      <c r="AU146" s="195"/>
      <c r="AV146" s="195"/>
      <c r="AW146" s="195"/>
    </row>
    <row r="147" spans="1:49" ht="16" customHeight="1" x14ac:dyDescent="0.2">
      <c r="A147" s="7"/>
      <c r="B147" s="195"/>
      <c r="C147" s="195"/>
      <c r="D147" s="195"/>
      <c r="E147" s="195"/>
      <c r="F147" s="207"/>
      <c r="G147" s="207"/>
      <c r="H147" s="195"/>
      <c r="I147" s="195"/>
      <c r="J147" s="195"/>
      <c r="K147" s="195"/>
      <c r="L147" s="2"/>
      <c r="M147" s="195"/>
      <c r="N147" s="195"/>
      <c r="O147" s="195"/>
      <c r="P147" s="195"/>
      <c r="Q147" s="195"/>
      <c r="R147" s="195"/>
      <c r="S147" s="195"/>
      <c r="T147" s="195"/>
      <c r="U147" s="195"/>
      <c r="V147" s="195"/>
      <c r="W147" s="195"/>
      <c r="X147" s="195"/>
      <c r="Y147" s="195"/>
      <c r="Z147" s="195"/>
      <c r="AA147" s="195"/>
      <c r="AB147" s="195"/>
      <c r="AC147" s="195"/>
      <c r="AD147" s="195"/>
      <c r="AE147" s="195"/>
      <c r="AF147" s="195"/>
      <c r="AG147" s="195"/>
      <c r="AH147" s="195"/>
      <c r="AI147" s="195"/>
      <c r="AJ147" s="195"/>
      <c r="AK147" s="195"/>
      <c r="AL147" s="195"/>
      <c r="AM147" s="195"/>
      <c r="AN147" s="195"/>
      <c r="AO147" s="195"/>
      <c r="AP147" s="195"/>
      <c r="AQ147" s="195"/>
      <c r="AR147" s="195"/>
      <c r="AS147" s="195"/>
      <c r="AT147" s="195"/>
      <c r="AU147" s="195"/>
      <c r="AV147" s="195"/>
      <c r="AW147" s="195"/>
    </row>
    <row r="148" spans="1:49" ht="16" customHeight="1" x14ac:dyDescent="0.2">
      <c r="A148" s="7"/>
      <c r="B148" s="195"/>
      <c r="C148" s="195"/>
      <c r="D148" s="195"/>
      <c r="E148" s="195"/>
      <c r="F148" s="195"/>
      <c r="G148" s="195"/>
      <c r="H148" s="195"/>
      <c r="I148" s="195"/>
      <c r="J148" s="195"/>
      <c r="K148" s="195"/>
      <c r="L148" s="2"/>
      <c r="M148" s="195"/>
      <c r="N148" s="195"/>
      <c r="O148" s="195"/>
      <c r="P148" s="195"/>
      <c r="Q148" s="195"/>
      <c r="R148" s="195"/>
      <c r="S148" s="195"/>
      <c r="T148" s="195"/>
      <c r="U148" s="195"/>
      <c r="V148" s="195"/>
      <c r="W148" s="195"/>
      <c r="X148" s="195"/>
      <c r="Y148" s="195"/>
      <c r="Z148" s="195"/>
      <c r="AA148" s="195"/>
      <c r="AB148" s="195"/>
      <c r="AC148" s="195"/>
      <c r="AD148" s="195"/>
      <c r="AE148" s="195"/>
      <c r="AF148" s="195"/>
      <c r="AG148" s="195"/>
      <c r="AH148" s="195"/>
      <c r="AI148" s="195"/>
      <c r="AJ148" s="195"/>
      <c r="AK148" s="195"/>
      <c r="AL148" s="195"/>
      <c r="AM148" s="195"/>
      <c r="AN148" s="195"/>
      <c r="AO148" s="195"/>
      <c r="AP148" s="195"/>
      <c r="AQ148" s="195"/>
      <c r="AR148" s="195"/>
      <c r="AS148" s="195"/>
      <c r="AT148" s="195"/>
      <c r="AU148" s="195"/>
      <c r="AV148" s="195"/>
      <c r="AW148" s="195"/>
    </row>
    <row r="149" spans="1:49" ht="16" customHeight="1" x14ac:dyDescent="0.2">
      <c r="A149" s="7"/>
      <c r="B149" s="195"/>
      <c r="C149" s="195"/>
      <c r="D149" s="222"/>
      <c r="E149" s="221" t="s">
        <v>259</v>
      </c>
      <c r="F149" s="221" t="s">
        <v>240</v>
      </c>
      <c r="G149" s="221" t="s">
        <v>278</v>
      </c>
      <c r="H149" s="195"/>
      <c r="I149" s="195"/>
      <c r="J149" s="195"/>
      <c r="K149" s="195"/>
      <c r="L149" s="2"/>
      <c r="M149" s="195"/>
      <c r="N149" s="195"/>
      <c r="O149" s="195"/>
      <c r="P149" s="195"/>
      <c r="Q149" s="195"/>
      <c r="R149" s="195"/>
      <c r="S149" s="195"/>
      <c r="T149" s="195"/>
      <c r="U149" s="195"/>
      <c r="V149" s="195"/>
      <c r="W149" s="195"/>
      <c r="X149" s="195"/>
      <c r="Y149" s="195"/>
      <c r="Z149" s="195"/>
      <c r="AA149" s="195"/>
      <c r="AB149" s="195"/>
      <c r="AC149" s="195"/>
      <c r="AD149" s="195"/>
      <c r="AE149" s="195"/>
      <c r="AF149" s="195"/>
      <c r="AG149" s="195"/>
      <c r="AH149" s="195"/>
      <c r="AI149" s="195"/>
      <c r="AJ149" s="195"/>
      <c r="AK149" s="195"/>
      <c r="AL149" s="195"/>
      <c r="AM149" s="195"/>
      <c r="AN149" s="195"/>
      <c r="AO149" s="195"/>
      <c r="AP149" s="195"/>
      <c r="AQ149" s="195"/>
      <c r="AR149" s="195"/>
      <c r="AS149" s="195"/>
      <c r="AT149" s="195"/>
      <c r="AU149" s="195"/>
      <c r="AV149" s="195"/>
      <c r="AW149" s="195"/>
    </row>
    <row r="150" spans="1:49" ht="16" customHeight="1" x14ac:dyDescent="0.2">
      <c r="A150" s="7"/>
      <c r="B150" s="195"/>
      <c r="C150" s="195"/>
      <c r="D150" s="220" t="s">
        <v>263</v>
      </c>
      <c r="E150" s="223">
        <f>G52</f>
        <v>47310</v>
      </c>
      <c r="F150" s="223">
        <f>H52</f>
        <v>45210</v>
      </c>
      <c r="G150" s="223">
        <f>E150-F150</f>
        <v>2100</v>
      </c>
      <c r="H150" s="195"/>
      <c r="I150" s="195"/>
      <c r="J150" s="195"/>
      <c r="K150" s="195"/>
      <c r="L150" s="2"/>
      <c r="M150" s="195"/>
      <c r="N150" s="195"/>
      <c r="O150" s="195"/>
      <c r="P150" s="195"/>
      <c r="Q150" s="195"/>
      <c r="R150" s="195"/>
      <c r="S150" s="195"/>
      <c r="T150" s="195"/>
      <c r="U150" s="195"/>
      <c r="V150" s="195"/>
      <c r="W150" s="195"/>
      <c r="X150" s="195"/>
      <c r="Y150" s="195"/>
      <c r="Z150" s="195"/>
      <c r="AA150" s="195"/>
      <c r="AB150" s="195"/>
      <c r="AC150" s="195"/>
      <c r="AD150" s="195"/>
      <c r="AE150" s="195"/>
      <c r="AF150" s="195"/>
      <c r="AG150" s="195"/>
      <c r="AH150" s="195"/>
      <c r="AI150" s="195"/>
      <c r="AJ150" s="195"/>
      <c r="AK150" s="195"/>
      <c r="AL150" s="195"/>
      <c r="AM150" s="195"/>
      <c r="AN150" s="195"/>
      <c r="AO150" s="195"/>
      <c r="AP150" s="195"/>
      <c r="AQ150" s="195"/>
      <c r="AR150" s="195"/>
      <c r="AS150" s="195"/>
      <c r="AT150" s="195"/>
      <c r="AU150" s="195"/>
      <c r="AV150" s="195"/>
      <c r="AW150" s="195"/>
    </row>
    <row r="151" spans="1:49" ht="16" customHeight="1" x14ac:dyDescent="0.2">
      <c r="A151" s="7"/>
      <c r="B151" s="195"/>
      <c r="C151" s="195"/>
      <c r="D151" s="195"/>
      <c r="E151" s="195"/>
      <c r="F151" s="195"/>
      <c r="G151" s="195"/>
      <c r="H151" s="195"/>
      <c r="I151" s="195"/>
      <c r="J151" s="195"/>
      <c r="K151" s="195"/>
      <c r="L151" s="2"/>
      <c r="M151" s="195"/>
      <c r="N151" s="195"/>
      <c r="O151" s="195"/>
      <c r="P151" s="195"/>
      <c r="Q151" s="195"/>
      <c r="R151" s="195"/>
      <c r="S151" s="195"/>
      <c r="T151" s="195"/>
      <c r="U151" s="195"/>
      <c r="V151" s="195"/>
      <c r="W151" s="195"/>
      <c r="X151" s="195"/>
      <c r="Y151" s="195"/>
      <c r="Z151" s="195"/>
      <c r="AA151" s="195"/>
      <c r="AB151" s="195"/>
      <c r="AC151" s="195"/>
      <c r="AD151" s="195"/>
      <c r="AE151" s="195"/>
      <c r="AF151" s="195"/>
      <c r="AG151" s="195"/>
      <c r="AH151" s="195"/>
      <c r="AI151" s="195"/>
      <c r="AJ151" s="195"/>
      <c r="AK151" s="195"/>
      <c r="AL151" s="195"/>
      <c r="AM151" s="195"/>
      <c r="AN151" s="195"/>
      <c r="AO151" s="195"/>
      <c r="AP151" s="195"/>
      <c r="AQ151" s="195"/>
      <c r="AR151" s="195"/>
      <c r="AS151" s="195"/>
      <c r="AT151" s="195"/>
      <c r="AU151" s="195"/>
      <c r="AV151" s="195"/>
      <c r="AW151" s="195"/>
    </row>
    <row r="152" spans="1:49" ht="16" customHeight="1" x14ac:dyDescent="0.2">
      <c r="A152" s="7"/>
      <c r="B152" s="195"/>
      <c r="C152" s="195"/>
      <c r="D152" s="195"/>
      <c r="E152" s="382" t="s">
        <v>277</v>
      </c>
      <c r="F152" s="382"/>
      <c r="G152" s="382"/>
      <c r="H152" s="195"/>
      <c r="I152" s="195"/>
      <c r="J152" s="195"/>
      <c r="K152" s="195"/>
      <c r="L152" s="2"/>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c r="AL152" s="195"/>
      <c r="AM152" s="195"/>
      <c r="AN152" s="195"/>
      <c r="AO152" s="195"/>
      <c r="AP152" s="195"/>
      <c r="AQ152" s="195"/>
      <c r="AR152" s="195"/>
      <c r="AS152" s="195"/>
      <c r="AT152" s="195"/>
      <c r="AU152" s="195"/>
      <c r="AV152" s="195"/>
      <c r="AW152" s="195"/>
    </row>
    <row r="153" spans="1:49" ht="16" customHeight="1" x14ac:dyDescent="0.2">
      <c r="A153" s="7"/>
      <c r="B153" s="195"/>
      <c r="C153" s="195"/>
      <c r="D153" s="232" t="s">
        <v>239</v>
      </c>
      <c r="E153" s="221" t="s">
        <v>259</v>
      </c>
      <c r="F153" s="221" t="s">
        <v>240</v>
      </c>
      <c r="G153" s="221" t="s">
        <v>278</v>
      </c>
      <c r="H153" s="195"/>
      <c r="I153" s="195"/>
      <c r="J153" s="195"/>
      <c r="K153" s="195"/>
      <c r="L153" s="2"/>
      <c r="M153" s="195"/>
      <c r="N153" s="195"/>
      <c r="O153" s="195"/>
      <c r="P153" s="195"/>
      <c r="Q153" s="195"/>
      <c r="R153" s="195"/>
      <c r="S153" s="195"/>
      <c r="T153" s="195"/>
      <c r="U153" s="195"/>
      <c r="V153" s="195"/>
      <c r="W153" s="195"/>
      <c r="X153" s="195"/>
      <c r="Y153" s="195"/>
      <c r="Z153" s="195"/>
      <c r="AA153" s="195"/>
      <c r="AB153" s="195"/>
      <c r="AC153" s="195"/>
      <c r="AD153" s="195"/>
      <c r="AE153" s="195"/>
      <c r="AF153" s="195"/>
      <c r="AG153" s="195"/>
      <c r="AH153" s="195"/>
      <c r="AI153" s="195"/>
      <c r="AJ153" s="195"/>
      <c r="AK153" s="195"/>
      <c r="AL153" s="195"/>
      <c r="AM153" s="195"/>
      <c r="AN153" s="195"/>
      <c r="AO153" s="195"/>
      <c r="AP153" s="195"/>
      <c r="AQ153" s="195"/>
      <c r="AR153" s="195"/>
      <c r="AS153" s="195"/>
      <c r="AT153" s="195"/>
      <c r="AU153" s="195"/>
      <c r="AV153" s="195"/>
      <c r="AW153" s="195"/>
    </row>
    <row r="154" spans="1:49" ht="16" customHeight="1" x14ac:dyDescent="0.2">
      <c r="A154" s="7"/>
      <c r="B154" s="195"/>
      <c r="C154" s="195"/>
      <c r="D154" s="233" t="s">
        <v>240</v>
      </c>
      <c r="E154" s="235">
        <f>E$150/E135</f>
        <v>1</v>
      </c>
      <c r="F154" s="235">
        <f>F$150/F135</f>
        <v>1</v>
      </c>
      <c r="G154" s="235">
        <f>G$150/(E135-F135)</f>
        <v>1</v>
      </c>
      <c r="H154" s="195"/>
      <c r="I154" s="195"/>
      <c r="J154" s="195"/>
      <c r="K154" s="195"/>
      <c r="L154" s="2"/>
      <c r="M154" s="195"/>
      <c r="N154" s="195"/>
      <c r="O154" s="195"/>
      <c r="P154" s="195"/>
      <c r="Q154" s="195"/>
      <c r="R154" s="195"/>
      <c r="S154" s="195"/>
      <c r="T154" s="195"/>
      <c r="U154" s="195"/>
      <c r="V154" s="195"/>
      <c r="W154" s="195"/>
      <c r="X154" s="195"/>
      <c r="Y154" s="195"/>
      <c r="Z154" s="195"/>
      <c r="AA154" s="195"/>
      <c r="AB154" s="195"/>
      <c r="AC154" s="195"/>
      <c r="AD154" s="195"/>
      <c r="AE154" s="195"/>
      <c r="AF154" s="195"/>
      <c r="AG154" s="195"/>
      <c r="AH154" s="195"/>
      <c r="AI154" s="195"/>
      <c r="AJ154" s="195"/>
      <c r="AK154" s="195"/>
      <c r="AL154" s="195"/>
      <c r="AM154" s="195"/>
      <c r="AN154" s="195"/>
      <c r="AO154" s="195"/>
      <c r="AP154" s="195"/>
      <c r="AQ154" s="195"/>
      <c r="AR154" s="195"/>
      <c r="AS154" s="195"/>
      <c r="AT154" s="195"/>
      <c r="AU154" s="195"/>
      <c r="AV154" s="195"/>
      <c r="AW154" s="195"/>
    </row>
    <row r="155" spans="1:49" ht="16" customHeight="1" x14ac:dyDescent="0.2">
      <c r="A155" s="7"/>
      <c r="B155" s="195"/>
      <c r="C155" s="195"/>
      <c r="D155" s="234" t="s">
        <v>241</v>
      </c>
      <c r="E155" s="235">
        <f>E$150/E136</f>
        <v>0.97087378640776689</v>
      </c>
      <c r="F155" s="235">
        <f t="shared" ref="F155:F160" si="8">F$150/F136</f>
        <v>0.97087378640776689</v>
      </c>
      <c r="G155" s="235">
        <f t="shared" ref="G155:G160" si="9">G$150/(E136-F136)</f>
        <v>0.970873786407767</v>
      </c>
      <c r="H155" s="195"/>
      <c r="I155" s="195"/>
      <c r="J155" s="195"/>
      <c r="K155" s="195"/>
      <c r="L155" s="2"/>
      <c r="M155" s="195"/>
      <c r="N155" s="195"/>
      <c r="O155" s="195"/>
      <c r="P155" s="195"/>
      <c r="Q155" s="195"/>
      <c r="R155" s="195"/>
      <c r="S155" s="195"/>
      <c r="T155" s="195"/>
      <c r="U155" s="195"/>
      <c r="V155" s="195"/>
      <c r="W155" s="195"/>
      <c r="X155" s="195"/>
      <c r="Y155" s="195"/>
      <c r="Z155" s="195"/>
      <c r="AA155" s="195"/>
      <c r="AB155" s="195"/>
      <c r="AC155" s="195"/>
      <c r="AD155" s="195"/>
      <c r="AE155" s="195"/>
      <c r="AF155" s="195"/>
      <c r="AG155" s="195"/>
      <c r="AH155" s="195"/>
      <c r="AI155" s="195"/>
      <c r="AJ155" s="195"/>
      <c r="AK155" s="195"/>
      <c r="AL155" s="195"/>
      <c r="AM155" s="195"/>
      <c r="AN155" s="195"/>
      <c r="AO155" s="195"/>
      <c r="AP155" s="195"/>
      <c r="AQ155" s="195"/>
      <c r="AR155" s="195"/>
      <c r="AS155" s="195"/>
      <c r="AT155" s="195"/>
      <c r="AU155" s="195"/>
      <c r="AV155" s="195"/>
      <c r="AW155" s="195"/>
    </row>
    <row r="156" spans="1:49" ht="16" customHeight="1" x14ac:dyDescent="0.2">
      <c r="A156" s="7"/>
      <c r="B156" s="195"/>
      <c r="C156" s="195"/>
      <c r="D156" s="233" t="s">
        <v>242</v>
      </c>
      <c r="E156" s="235">
        <f>E$150/E137</f>
        <v>0.77557377049180332</v>
      </c>
      <c r="F156" s="235">
        <f t="shared" si="8"/>
        <v>0.9042</v>
      </c>
      <c r="G156" s="235">
        <f t="shared" si="9"/>
        <v>0.19090909090909092</v>
      </c>
      <c r="H156" s="195"/>
      <c r="I156" s="195"/>
      <c r="J156" s="195"/>
      <c r="K156" s="195"/>
      <c r="L156" s="2"/>
      <c r="M156" s="195"/>
      <c r="N156" s="195"/>
      <c r="O156" s="195"/>
      <c r="P156" s="195"/>
      <c r="Q156" s="195"/>
      <c r="R156" s="195"/>
      <c r="S156" s="195"/>
      <c r="T156" s="195"/>
      <c r="U156" s="195"/>
      <c r="V156" s="195"/>
      <c r="W156" s="195"/>
      <c r="X156" s="195"/>
      <c r="Y156" s="195"/>
      <c r="Z156" s="195"/>
      <c r="AA156" s="195"/>
      <c r="AB156" s="195"/>
      <c r="AC156" s="195"/>
      <c r="AD156" s="195"/>
      <c r="AE156" s="195"/>
      <c r="AF156" s="195"/>
      <c r="AG156" s="195"/>
      <c r="AH156" s="195"/>
      <c r="AI156" s="195"/>
      <c r="AJ156" s="195"/>
      <c r="AK156" s="195"/>
      <c r="AL156" s="195"/>
      <c r="AM156" s="195"/>
      <c r="AN156" s="195"/>
      <c r="AO156" s="195"/>
      <c r="AP156" s="195"/>
      <c r="AQ156" s="195"/>
      <c r="AR156" s="195"/>
      <c r="AS156" s="195"/>
      <c r="AT156" s="195"/>
      <c r="AU156" s="195"/>
      <c r="AV156" s="195"/>
      <c r="AW156" s="195"/>
    </row>
    <row r="157" spans="1:49" ht="16" customHeight="1" x14ac:dyDescent="0.2">
      <c r="A157" s="7"/>
      <c r="B157" s="195"/>
      <c r="C157" s="195"/>
      <c r="D157" s="233" t="s">
        <v>243</v>
      </c>
      <c r="E157" s="235">
        <f t="shared" ref="E157" si="10">E$150/E138</f>
        <v>0.42528174578561162</v>
      </c>
      <c r="F157" s="235">
        <f t="shared" si="8"/>
        <v>0.69238650512513034</v>
      </c>
      <c r="G157" s="235">
        <f t="shared" si="9"/>
        <v>4.5703839122486295E-2</v>
      </c>
      <c r="H157" s="195"/>
      <c r="I157" s="195"/>
      <c r="J157" s="195"/>
      <c r="K157" s="195"/>
      <c r="L157" s="2"/>
      <c r="M157" s="195"/>
      <c r="N157" s="195"/>
      <c r="O157" s="195"/>
      <c r="P157" s="195"/>
      <c r="Q157" s="195"/>
      <c r="R157" s="195"/>
      <c r="S157" s="195"/>
      <c r="T157" s="195"/>
      <c r="U157" s="195"/>
      <c r="V157" s="195"/>
      <c r="W157" s="195"/>
      <c r="X157" s="195"/>
      <c r="Y157" s="195"/>
      <c r="Z157" s="195"/>
      <c r="AA157" s="195"/>
      <c r="AB157" s="195"/>
      <c r="AC157" s="195"/>
      <c r="AD157" s="195"/>
      <c r="AE157" s="195"/>
      <c r="AF157" s="195"/>
      <c r="AG157" s="195"/>
      <c r="AH157" s="195"/>
      <c r="AI157" s="195"/>
      <c r="AJ157" s="195"/>
      <c r="AK157" s="195"/>
      <c r="AL157" s="195"/>
      <c r="AM157" s="195"/>
      <c r="AN157" s="195"/>
      <c r="AO157" s="195"/>
      <c r="AP157" s="195"/>
      <c r="AQ157" s="195"/>
      <c r="AR157" s="195"/>
      <c r="AS157" s="195"/>
      <c r="AT157" s="195"/>
      <c r="AU157" s="195"/>
      <c r="AV157" s="195"/>
      <c r="AW157" s="195"/>
    </row>
    <row r="158" spans="1:49" ht="16" customHeight="1" x14ac:dyDescent="0.2">
      <c r="A158" s="7"/>
      <c r="B158" s="195"/>
      <c r="C158" s="195"/>
      <c r="D158" s="233" t="s">
        <v>244</v>
      </c>
      <c r="E158" s="235">
        <f t="shared" ref="E158" si="11">E$150/E139</f>
        <v>0.99328499228949041</v>
      </c>
      <c r="F158" s="235">
        <f t="shared" si="8"/>
        <v>0.99605040604749806</v>
      </c>
      <c r="G158" s="235">
        <f t="shared" si="9"/>
        <v>0.9372633726996803</v>
      </c>
      <c r="H158" s="195"/>
      <c r="I158" s="195"/>
      <c r="J158" s="195"/>
      <c r="K158" s="195"/>
      <c r="L158" s="2"/>
      <c r="M158" s="195"/>
      <c r="N158" s="195"/>
      <c r="O158" s="195"/>
      <c r="P158" s="195"/>
      <c r="Q158" s="195"/>
      <c r="R158" s="195"/>
      <c r="S158" s="195"/>
      <c r="T158" s="195"/>
      <c r="U158" s="195"/>
      <c r="V158" s="195"/>
      <c r="W158" s="195"/>
      <c r="X158" s="195"/>
      <c r="Y158" s="195"/>
      <c r="Z158" s="195"/>
      <c r="AA158" s="195"/>
      <c r="AB158" s="195"/>
      <c r="AC158" s="195"/>
      <c r="AD158" s="195"/>
      <c r="AE158" s="195"/>
      <c r="AF158" s="195"/>
      <c r="AG158" s="195"/>
      <c r="AH158" s="195"/>
      <c r="AI158" s="195"/>
      <c r="AJ158" s="195"/>
      <c r="AK158" s="195"/>
      <c r="AL158" s="195"/>
      <c r="AM158" s="195"/>
      <c r="AN158" s="195"/>
      <c r="AO158" s="195"/>
      <c r="AP158" s="195"/>
      <c r="AQ158" s="195"/>
      <c r="AR158" s="195"/>
      <c r="AS158" s="195"/>
      <c r="AT158" s="195"/>
      <c r="AU158" s="195"/>
      <c r="AV158" s="195"/>
      <c r="AW158" s="195"/>
    </row>
    <row r="159" spans="1:49" ht="16" customHeight="1" x14ac:dyDescent="0.2">
      <c r="A159" s="7"/>
      <c r="B159" s="195"/>
      <c r="C159" s="195"/>
      <c r="D159" s="233" t="s">
        <v>245</v>
      </c>
      <c r="E159" s="235">
        <f t="shared" ref="E159" si="12">E$150/E140</f>
        <v>0.7271336468990377</v>
      </c>
      <c r="F159" s="235">
        <f t="shared" si="8"/>
        <v>0.95078642437984096</v>
      </c>
      <c r="G159" s="235">
        <f t="shared" si="9"/>
        <v>0.11990694189372281</v>
      </c>
      <c r="H159" s="195"/>
      <c r="I159" s="195"/>
      <c r="J159" s="195"/>
      <c r="K159" s="195"/>
      <c r="L159" s="2"/>
      <c r="M159" s="195"/>
      <c r="N159" s="195"/>
      <c r="O159" s="195"/>
      <c r="P159" s="195"/>
      <c r="Q159" s="195"/>
      <c r="R159" s="195"/>
      <c r="S159" s="195"/>
      <c r="T159" s="195"/>
      <c r="U159" s="195"/>
      <c r="V159" s="195"/>
      <c r="W159" s="195"/>
      <c r="X159" s="195"/>
      <c r="Y159" s="195"/>
      <c r="Z159" s="195"/>
      <c r="AA159" s="195"/>
      <c r="AB159" s="195"/>
      <c r="AC159" s="195"/>
      <c r="AD159" s="195"/>
      <c r="AE159" s="195"/>
      <c r="AF159" s="195"/>
      <c r="AG159" s="195"/>
      <c r="AH159" s="195"/>
      <c r="AI159" s="195"/>
      <c r="AJ159" s="195"/>
      <c r="AK159" s="195"/>
      <c r="AL159" s="195"/>
      <c r="AM159" s="195"/>
      <c r="AN159" s="195"/>
      <c r="AO159" s="195"/>
      <c r="AP159" s="195"/>
      <c r="AQ159" s="195"/>
      <c r="AR159" s="195"/>
      <c r="AS159" s="195"/>
      <c r="AT159" s="195"/>
      <c r="AU159" s="195"/>
      <c r="AV159" s="195"/>
      <c r="AW159" s="195"/>
    </row>
    <row r="160" spans="1:49" ht="16" customHeight="1" x14ac:dyDescent="0.2">
      <c r="A160" s="7"/>
      <c r="B160" s="195"/>
      <c r="C160" s="195"/>
      <c r="D160" s="233" t="s">
        <v>246</v>
      </c>
      <c r="E160" s="235">
        <f t="shared" ref="E160" si="13">E$150/E141</f>
        <v>0.99805673227871794</v>
      </c>
      <c r="F160" s="235">
        <f t="shared" si="8"/>
        <v>0.99865211784492602</v>
      </c>
      <c r="G160" s="235">
        <f t="shared" si="9"/>
        <v>0.9854089095042684</v>
      </c>
      <c r="H160" s="195"/>
      <c r="I160" s="195"/>
      <c r="J160" s="195"/>
      <c r="K160" s="195"/>
      <c r="L160" s="2"/>
      <c r="M160" s="195"/>
      <c r="N160" s="195"/>
      <c r="O160" s="195"/>
      <c r="P160" s="195"/>
      <c r="Q160" s="195"/>
      <c r="R160" s="195"/>
      <c r="S160" s="195"/>
      <c r="T160" s="195"/>
      <c r="U160" s="195"/>
      <c r="V160" s="195"/>
      <c r="W160" s="195"/>
      <c r="X160" s="195"/>
      <c r="Y160" s="195"/>
      <c r="Z160" s="195"/>
      <c r="AA160" s="195"/>
      <c r="AB160" s="195"/>
      <c r="AC160" s="195"/>
      <c r="AD160" s="195"/>
      <c r="AE160" s="195"/>
      <c r="AF160" s="195"/>
      <c r="AG160" s="195"/>
      <c r="AH160" s="195"/>
      <c r="AI160" s="195"/>
      <c r="AJ160" s="195"/>
      <c r="AK160" s="195"/>
      <c r="AL160" s="195"/>
      <c r="AM160" s="195"/>
      <c r="AN160" s="195"/>
      <c r="AO160" s="195"/>
      <c r="AP160" s="195"/>
      <c r="AQ160" s="195"/>
      <c r="AR160" s="195"/>
      <c r="AS160" s="195"/>
      <c r="AT160" s="195"/>
      <c r="AU160" s="195"/>
      <c r="AV160" s="195"/>
      <c r="AW160" s="195"/>
    </row>
    <row r="161" spans="1:65" ht="16" customHeight="1" x14ac:dyDescent="0.2">
      <c r="A161" s="7"/>
      <c r="B161" s="195"/>
      <c r="C161" s="195"/>
      <c r="D161" s="195"/>
      <c r="E161" s="195"/>
      <c r="F161" s="195"/>
      <c r="G161" s="195"/>
      <c r="H161" s="195"/>
      <c r="I161" s="195"/>
      <c r="J161" s="195"/>
      <c r="K161" s="195"/>
      <c r="L161" s="2"/>
      <c r="M161" s="195"/>
      <c r="N161" s="195"/>
      <c r="O161" s="195"/>
      <c r="P161" s="195"/>
      <c r="Q161" s="195"/>
      <c r="R161" s="195"/>
      <c r="S161" s="195"/>
      <c r="T161" s="195"/>
      <c r="U161" s="195"/>
      <c r="V161" s="195"/>
      <c r="W161" s="195"/>
      <c r="X161" s="195"/>
      <c r="Y161" s="195"/>
      <c r="Z161" s="195"/>
      <c r="AA161" s="195"/>
      <c r="AB161" s="195"/>
      <c r="AC161" s="195"/>
      <c r="AD161" s="195"/>
      <c r="AE161" s="195"/>
      <c r="AF161" s="195"/>
      <c r="AG161" s="195"/>
      <c r="AH161" s="195"/>
      <c r="AI161" s="195"/>
      <c r="AJ161" s="195"/>
      <c r="AK161" s="195"/>
      <c r="AL161" s="195"/>
      <c r="AM161" s="195"/>
      <c r="AN161" s="195"/>
      <c r="AO161" s="195"/>
      <c r="AP161" s="195"/>
      <c r="AQ161" s="195"/>
      <c r="AR161" s="195"/>
      <c r="AS161" s="195"/>
      <c r="AT161" s="195"/>
      <c r="AU161" s="195"/>
      <c r="AV161" s="195"/>
      <c r="AW161" s="195"/>
    </row>
    <row r="162" spans="1:65" ht="19" x14ac:dyDescent="0.25">
      <c r="A162" s="4" t="s">
        <v>4</v>
      </c>
      <c r="B162" s="195"/>
      <c r="C162" s="195"/>
      <c r="D162" s="195"/>
      <c r="E162" s="195"/>
      <c r="F162" s="195"/>
      <c r="G162" s="195"/>
      <c r="H162" s="195"/>
      <c r="I162" s="195"/>
      <c r="J162" s="195"/>
      <c r="K162" s="195"/>
      <c r="L162" s="2"/>
      <c r="M162" s="2"/>
      <c r="N162" s="2"/>
      <c r="O162" s="195"/>
      <c r="P162" s="195"/>
      <c r="Q162" s="195"/>
      <c r="R162" s="195"/>
      <c r="S162" s="195"/>
      <c r="T162" s="195"/>
      <c r="U162" s="195"/>
      <c r="V162" s="195"/>
      <c r="W162" s="195"/>
      <c r="X162" s="195"/>
      <c r="Y162" s="195"/>
      <c r="Z162" s="195"/>
      <c r="AA162" s="195"/>
      <c r="AB162" s="195"/>
      <c r="AC162" s="195"/>
      <c r="AD162" s="195"/>
      <c r="AE162" s="195"/>
      <c r="AF162" s="195"/>
      <c r="AG162" s="195"/>
      <c r="AH162" s="195"/>
      <c r="AI162" s="195"/>
      <c r="AJ162" s="195"/>
      <c r="AK162" s="195"/>
      <c r="AL162" s="195"/>
      <c r="AM162" s="195"/>
      <c r="AN162" s="195"/>
      <c r="AO162" s="195"/>
      <c r="AP162" s="195"/>
      <c r="AQ162" s="195"/>
      <c r="AR162" s="195"/>
      <c r="AS162" s="195"/>
      <c r="AT162" s="195"/>
      <c r="AU162" s="195"/>
      <c r="AV162" s="195"/>
      <c r="AW162" s="195"/>
    </row>
    <row r="163" spans="1:65" ht="16" customHeight="1" x14ac:dyDescent="0.25">
      <c r="A163" s="4"/>
      <c r="B163" s="384" t="s">
        <v>441</v>
      </c>
      <c r="C163" s="383"/>
      <c r="D163" s="383"/>
      <c r="E163" s="383"/>
      <c r="F163" s="383"/>
      <c r="G163" s="383"/>
      <c r="H163" s="383"/>
      <c r="I163" s="383"/>
      <c r="J163" s="195"/>
      <c r="K163" s="195"/>
      <c r="L163" s="2"/>
      <c r="M163" s="2"/>
      <c r="N163" s="2"/>
      <c r="O163" s="195"/>
      <c r="P163" s="195"/>
      <c r="Q163" s="195"/>
      <c r="R163" s="195"/>
      <c r="S163" s="195"/>
      <c r="T163" s="195"/>
      <c r="U163" s="195"/>
      <c r="V163" s="195"/>
      <c r="W163" s="195"/>
      <c r="X163" s="195"/>
      <c r="Y163" s="195"/>
      <c r="Z163" s="195"/>
      <c r="AA163" s="195"/>
      <c r="AB163" s="195"/>
      <c r="AC163" s="195"/>
      <c r="AD163" s="195"/>
      <c r="AE163" s="195"/>
      <c r="AF163" s="195"/>
      <c r="AG163" s="195"/>
      <c r="AH163" s="195"/>
      <c r="AI163" s="195"/>
      <c r="AJ163" s="195"/>
      <c r="AK163" s="195"/>
      <c r="AL163" s="195"/>
      <c r="AM163" s="195"/>
      <c r="AN163" s="195"/>
      <c r="AO163" s="195"/>
      <c r="AP163" s="195"/>
      <c r="AQ163" s="195"/>
      <c r="AR163" s="195"/>
      <c r="AS163" s="195"/>
      <c r="AT163" s="195"/>
      <c r="AU163" s="195"/>
      <c r="AV163" s="195"/>
      <c r="AW163" s="195"/>
    </row>
    <row r="164" spans="1:65" ht="16" customHeight="1" x14ac:dyDescent="0.25">
      <c r="A164" s="4"/>
      <c r="B164" s="383"/>
      <c r="C164" s="383"/>
      <c r="D164" s="383"/>
      <c r="E164" s="383"/>
      <c r="F164" s="383"/>
      <c r="G164" s="383"/>
      <c r="H164" s="383"/>
      <c r="I164" s="383"/>
      <c r="J164" s="195"/>
      <c r="K164" s="195"/>
      <c r="L164" s="2"/>
      <c r="M164" s="2"/>
      <c r="N164" s="2"/>
      <c r="O164" s="195"/>
      <c r="P164" s="195"/>
      <c r="Q164" s="195"/>
      <c r="R164" s="195"/>
      <c r="S164" s="195"/>
      <c r="T164" s="195"/>
      <c r="U164" s="195"/>
      <c r="V164" s="195"/>
      <c r="W164" s="195"/>
      <c r="X164" s="195"/>
      <c r="Y164" s="195"/>
      <c r="Z164" s="195"/>
      <c r="AA164" s="195"/>
      <c r="AB164" s="195"/>
      <c r="AC164" s="195"/>
      <c r="AD164" s="195"/>
      <c r="AE164" s="195"/>
      <c r="AF164" s="195"/>
      <c r="AG164" s="195"/>
      <c r="AH164" s="195"/>
      <c r="AI164" s="195"/>
      <c r="AJ164" s="195"/>
      <c r="AK164" s="195"/>
      <c r="AL164" s="195"/>
      <c r="AM164" s="195"/>
      <c r="AN164" s="195"/>
      <c r="AO164" s="195"/>
      <c r="AP164" s="195"/>
      <c r="AQ164" s="195"/>
      <c r="AR164" s="195"/>
      <c r="AS164" s="195"/>
      <c r="AT164" s="195"/>
      <c r="AU164" s="195"/>
      <c r="AV164" s="195"/>
      <c r="AW164" s="195"/>
    </row>
    <row r="165" spans="1:65" ht="16" customHeight="1" x14ac:dyDescent="0.25">
      <c r="A165" s="4"/>
      <c r="B165" s="383"/>
      <c r="C165" s="383"/>
      <c r="D165" s="383"/>
      <c r="E165" s="383"/>
      <c r="F165" s="383"/>
      <c r="G165" s="383"/>
      <c r="H165" s="383"/>
      <c r="I165" s="383"/>
      <c r="J165" s="195"/>
      <c r="K165" s="195"/>
      <c r="L165" s="2"/>
      <c r="M165" s="2"/>
      <c r="N165" s="2"/>
      <c r="O165" s="195"/>
      <c r="P165" s="195"/>
      <c r="Q165" s="195"/>
      <c r="R165" s="195"/>
      <c r="S165" s="195"/>
      <c r="T165" s="195"/>
      <c r="U165" s="195"/>
      <c r="V165" s="195"/>
      <c r="W165" s="195"/>
      <c r="X165" s="195"/>
      <c r="Y165" s="195"/>
      <c r="Z165" s="195"/>
      <c r="AA165" s="195"/>
      <c r="AB165" s="195"/>
      <c r="AC165" s="195"/>
      <c r="AD165" s="195"/>
      <c r="AE165" s="195"/>
      <c r="AF165" s="195"/>
      <c r="AG165" s="195"/>
      <c r="AH165" s="195"/>
      <c r="AI165" s="195"/>
      <c r="AJ165" s="195"/>
      <c r="AK165" s="195"/>
      <c r="AL165" s="195"/>
      <c r="AM165" s="195"/>
      <c r="AN165" s="195"/>
      <c r="AO165" s="195"/>
      <c r="AP165" s="195"/>
      <c r="AQ165" s="195"/>
      <c r="AR165" s="195"/>
      <c r="AS165" s="195"/>
      <c r="AT165" s="195"/>
      <c r="AU165" s="195"/>
      <c r="AV165" s="195"/>
      <c r="AW165" s="195"/>
    </row>
    <row r="166" spans="1:65" ht="16" customHeight="1" x14ac:dyDescent="0.25">
      <c r="A166" s="4"/>
      <c r="B166" s="383"/>
      <c r="C166" s="383"/>
      <c r="D166" s="383"/>
      <c r="E166" s="383"/>
      <c r="F166" s="383"/>
      <c r="G166" s="383"/>
      <c r="H166" s="383"/>
      <c r="I166" s="383"/>
      <c r="J166" s="195"/>
      <c r="K166" s="195"/>
      <c r="L166" s="2"/>
      <c r="M166" s="2"/>
      <c r="N166" s="2"/>
      <c r="O166" s="195"/>
      <c r="P166" s="195"/>
      <c r="Q166" s="195"/>
      <c r="R166" s="195"/>
      <c r="S166" s="195"/>
      <c r="T166" s="195"/>
      <c r="U166" s="195"/>
      <c r="V166" s="195"/>
      <c r="W166" s="195"/>
      <c r="X166" s="195"/>
      <c r="Y166" s="195"/>
      <c r="Z166" s="195"/>
      <c r="AA166" s="195"/>
      <c r="AB166" s="195"/>
      <c r="AC166" s="195"/>
      <c r="AD166" s="195"/>
      <c r="AE166" s="195"/>
      <c r="AF166" s="195"/>
      <c r="AG166" s="195"/>
      <c r="AH166" s="195"/>
      <c r="AI166" s="195"/>
      <c r="AJ166" s="195"/>
      <c r="AK166" s="195"/>
      <c r="AL166" s="195"/>
      <c r="AM166" s="195"/>
      <c r="AN166" s="195"/>
      <c r="AO166" s="195"/>
      <c r="AP166" s="195"/>
      <c r="AQ166" s="195"/>
      <c r="AR166" s="195"/>
      <c r="AS166" s="195"/>
      <c r="AT166" s="195"/>
      <c r="AU166" s="195"/>
      <c r="AV166" s="195"/>
      <c r="AW166" s="195"/>
    </row>
    <row r="167" spans="1:65" ht="16" customHeight="1" x14ac:dyDescent="0.25">
      <c r="A167" s="4"/>
      <c r="B167" s="383"/>
      <c r="C167" s="383"/>
      <c r="D167" s="383"/>
      <c r="E167" s="383"/>
      <c r="F167" s="383"/>
      <c r="G167" s="383"/>
      <c r="H167" s="383"/>
      <c r="I167" s="383"/>
      <c r="J167" s="195"/>
      <c r="K167" s="195"/>
      <c r="L167" s="2"/>
      <c r="M167" s="2"/>
      <c r="N167" s="2"/>
      <c r="O167" s="195"/>
      <c r="P167" s="195"/>
      <c r="Q167" s="195"/>
      <c r="R167" s="195"/>
      <c r="S167" s="195"/>
      <c r="T167" s="195"/>
      <c r="U167" s="195"/>
      <c r="V167" s="195"/>
      <c r="W167" s="195"/>
      <c r="X167" s="195"/>
      <c r="Y167" s="195"/>
      <c r="Z167" s="195"/>
      <c r="AA167" s="195"/>
      <c r="AB167" s="195"/>
      <c r="AC167" s="195"/>
      <c r="AD167" s="195"/>
      <c r="AE167" s="195"/>
      <c r="AF167" s="195"/>
      <c r="AG167" s="195"/>
      <c r="AH167" s="195"/>
      <c r="AI167" s="195"/>
      <c r="AJ167" s="195"/>
      <c r="AK167" s="195"/>
      <c r="AL167" s="195"/>
      <c r="AM167" s="195"/>
      <c r="AN167" s="195"/>
      <c r="AO167" s="195"/>
      <c r="AP167" s="195"/>
      <c r="AQ167" s="195"/>
      <c r="AR167" s="195"/>
      <c r="AS167" s="195"/>
      <c r="AT167" s="195"/>
      <c r="AU167" s="195"/>
      <c r="AV167" s="195"/>
      <c r="AW167" s="195"/>
    </row>
    <row r="168" spans="1:65" ht="16" customHeight="1" x14ac:dyDescent="0.25">
      <c r="A168" s="4"/>
      <c r="B168" s="383"/>
      <c r="C168" s="383"/>
      <c r="D168" s="383"/>
      <c r="E168" s="383"/>
      <c r="F168" s="383"/>
      <c r="G168" s="383"/>
      <c r="H168" s="383"/>
      <c r="I168" s="383"/>
      <c r="J168" s="195"/>
      <c r="K168" s="195"/>
      <c r="L168" s="2"/>
      <c r="M168" s="2"/>
      <c r="N168" s="2"/>
      <c r="O168" s="195"/>
      <c r="P168" s="195"/>
      <c r="Q168" s="195"/>
      <c r="R168" s="195"/>
      <c r="S168" s="195"/>
      <c r="T168" s="195"/>
      <c r="U168" s="195"/>
      <c r="V168" s="195"/>
      <c r="W168" s="195"/>
      <c r="X168" s="195"/>
      <c r="Y168" s="195"/>
      <c r="Z168" s="195"/>
      <c r="AA168" s="195"/>
      <c r="AB168" s="195"/>
      <c r="AC168" s="195"/>
      <c r="AD168" s="195"/>
      <c r="AE168" s="195"/>
      <c r="AF168" s="195"/>
      <c r="AG168" s="195"/>
      <c r="AH168" s="195"/>
      <c r="AI168" s="195"/>
      <c r="AJ168" s="195"/>
      <c r="AK168" s="195"/>
      <c r="AL168" s="195"/>
      <c r="AM168" s="195"/>
      <c r="AN168" s="195"/>
      <c r="AO168" s="195"/>
      <c r="AP168" s="195"/>
      <c r="AQ168" s="195"/>
      <c r="AR168" s="195"/>
      <c r="AS168" s="195"/>
      <c r="AT168" s="195"/>
      <c r="AU168" s="195"/>
      <c r="AV168" s="195"/>
      <c r="AW168" s="195"/>
    </row>
    <row r="169" spans="1:65" ht="16" customHeight="1" x14ac:dyDescent="0.25">
      <c r="A169" s="4"/>
      <c r="B169" s="383"/>
      <c r="C169" s="383"/>
      <c r="D169" s="383"/>
      <c r="E169" s="383"/>
      <c r="F169" s="383"/>
      <c r="G169" s="383"/>
      <c r="H169" s="383"/>
      <c r="I169" s="383"/>
      <c r="J169" s="195"/>
      <c r="K169" s="195"/>
      <c r="L169" s="2"/>
      <c r="M169" s="2"/>
      <c r="N169" s="2"/>
      <c r="O169" s="195"/>
      <c r="P169" s="195"/>
      <c r="Q169" s="195"/>
      <c r="R169" s="195"/>
      <c r="S169" s="195"/>
      <c r="T169" s="195"/>
      <c r="U169" s="195"/>
      <c r="V169" s="195"/>
      <c r="W169" s="195"/>
      <c r="X169" s="195"/>
      <c r="Y169" s="195"/>
      <c r="Z169" s="195"/>
      <c r="AA169" s="195"/>
      <c r="AB169" s="195"/>
      <c r="AC169" s="195"/>
      <c r="AD169" s="195"/>
      <c r="AE169" s="195"/>
      <c r="AF169" s="195"/>
      <c r="AG169" s="195"/>
      <c r="AH169" s="195"/>
      <c r="AI169" s="195"/>
      <c r="AJ169" s="195"/>
      <c r="AK169" s="195"/>
      <c r="AL169" s="195"/>
      <c r="AM169" s="195"/>
      <c r="AN169" s="195"/>
      <c r="AO169" s="195"/>
      <c r="AP169" s="195"/>
      <c r="AQ169" s="195"/>
      <c r="AR169" s="195"/>
      <c r="AS169" s="195"/>
      <c r="AT169" s="195"/>
      <c r="AU169" s="195"/>
      <c r="AV169" s="195"/>
      <c r="AW169" s="195"/>
    </row>
    <row r="170" spans="1:65" ht="16" customHeight="1" x14ac:dyDescent="0.25">
      <c r="A170" s="4"/>
      <c r="B170" s="195"/>
      <c r="C170" s="195"/>
      <c r="D170" s="195"/>
      <c r="E170" s="195"/>
      <c r="F170" s="195"/>
      <c r="G170" s="195"/>
      <c r="H170" s="195"/>
      <c r="I170" s="195"/>
      <c r="J170" s="195"/>
      <c r="K170" s="195"/>
      <c r="L170" s="2"/>
      <c r="M170" s="2"/>
      <c r="N170" s="2"/>
      <c r="O170" s="195"/>
      <c r="P170" s="195"/>
      <c r="Q170" s="195"/>
      <c r="R170" s="195"/>
      <c r="S170" s="195"/>
      <c r="T170" s="195"/>
      <c r="U170" s="195"/>
      <c r="V170" s="195"/>
      <c r="W170" s="195"/>
      <c r="X170" s="195"/>
      <c r="Y170" s="195"/>
      <c r="Z170" s="195"/>
      <c r="AA170" s="195"/>
      <c r="AB170" s="195"/>
      <c r="AC170" s="195"/>
      <c r="AD170" s="195"/>
      <c r="AE170" s="195"/>
      <c r="AF170" s="195"/>
      <c r="AG170" s="195"/>
      <c r="AH170" s="195"/>
      <c r="AI170" s="195"/>
      <c r="AJ170" s="195"/>
      <c r="AK170" s="195"/>
      <c r="AL170" s="195"/>
      <c r="AM170" s="195"/>
      <c r="AN170" s="195"/>
      <c r="AO170" s="195"/>
      <c r="AP170" s="195"/>
      <c r="AQ170" s="195"/>
      <c r="AR170" s="195"/>
      <c r="AS170" s="195"/>
      <c r="AT170" s="195"/>
      <c r="AU170" s="195"/>
      <c r="AV170" s="195"/>
      <c r="AW170" s="195"/>
    </row>
    <row r="171" spans="1:65" ht="19" x14ac:dyDescent="0.25">
      <c r="A171" s="195"/>
      <c r="B171" s="6" t="s">
        <v>289</v>
      </c>
      <c r="C171" s="195"/>
      <c r="D171" s="195"/>
      <c r="E171" s="195"/>
      <c r="F171" s="195"/>
      <c r="G171" s="195"/>
      <c r="H171" s="195"/>
      <c r="I171" s="195"/>
      <c r="J171" s="195"/>
      <c r="K171" s="195"/>
      <c r="L171" s="2"/>
      <c r="M171" s="2"/>
      <c r="N171" s="2"/>
      <c r="O171" s="195"/>
      <c r="P171" s="195"/>
      <c r="Q171" s="195"/>
      <c r="R171" s="195"/>
      <c r="S171" s="195"/>
      <c r="T171" s="195"/>
      <c r="U171" s="195"/>
      <c r="V171" s="195"/>
      <c r="W171" s="195"/>
      <c r="X171" s="195"/>
      <c r="Y171" s="195"/>
      <c r="Z171" s="195"/>
      <c r="AA171" s="195"/>
      <c r="AB171" s="195"/>
      <c r="AC171" s="195"/>
      <c r="AD171" s="195"/>
      <c r="AE171" s="195"/>
      <c r="AF171" s="195"/>
      <c r="AG171" s="195"/>
      <c r="AH171" s="195"/>
      <c r="AI171" s="195"/>
      <c r="AJ171" s="195"/>
      <c r="AK171" s="195"/>
      <c r="AL171" s="195"/>
      <c r="AM171" s="195"/>
      <c r="AN171" s="195"/>
      <c r="AO171" s="195"/>
      <c r="AP171" s="195"/>
      <c r="AQ171" s="195"/>
      <c r="AR171" s="195"/>
      <c r="AS171" s="195"/>
      <c r="AT171" s="195"/>
      <c r="AU171" s="195"/>
      <c r="AV171" s="195"/>
      <c r="AW171" s="195"/>
    </row>
    <row r="172" spans="1:65" ht="16" customHeight="1" x14ac:dyDescent="0.2">
      <c r="A172" s="2"/>
      <c r="B172" s="384" t="s">
        <v>443</v>
      </c>
      <c r="C172" s="383"/>
      <c r="D172" s="383"/>
      <c r="E172" s="383"/>
      <c r="F172" s="383"/>
      <c r="G172" s="383"/>
      <c r="H172" s="383"/>
      <c r="I172" s="383"/>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row>
    <row r="173" spans="1:65" x14ac:dyDescent="0.2">
      <c r="A173" s="2"/>
      <c r="B173" s="383"/>
      <c r="C173" s="383"/>
      <c r="D173" s="383"/>
      <c r="E173" s="383"/>
      <c r="F173" s="383"/>
      <c r="G173" s="383"/>
      <c r="H173" s="383"/>
      <c r="I173" s="383"/>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row>
    <row r="174" spans="1:65" x14ac:dyDescent="0.2">
      <c r="A174" s="2"/>
      <c r="B174" s="236"/>
      <c r="C174" s="236"/>
      <c r="D174" s="236"/>
      <c r="E174" s="236"/>
      <c r="F174" s="236"/>
      <c r="G174" s="236"/>
      <c r="H174" s="236"/>
      <c r="I174" s="236"/>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row>
    <row r="175" spans="1:65" x14ac:dyDescent="0.2">
      <c r="A175" s="2"/>
      <c r="B175" s="236"/>
      <c r="C175" s="236"/>
      <c r="D175" s="236"/>
      <c r="E175" s="236"/>
      <c r="F175" s="236"/>
      <c r="G175" s="236"/>
      <c r="H175" s="236"/>
      <c r="I175" s="236"/>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row>
    <row r="176" spans="1:65" x14ac:dyDescent="0.2">
      <c r="A176" s="2"/>
      <c r="B176" s="236"/>
      <c r="C176" s="236"/>
      <c r="D176" s="236"/>
      <c r="E176" s="236"/>
      <c r="F176" s="236"/>
      <c r="G176" s="236"/>
      <c r="H176" s="236"/>
      <c r="I176" s="236"/>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row>
    <row r="177" spans="1:65" x14ac:dyDescent="0.2">
      <c r="A177" s="2"/>
      <c r="B177" s="236"/>
      <c r="C177" s="236"/>
      <c r="D177" s="236"/>
      <c r="E177" s="236"/>
      <c r="F177" s="236"/>
      <c r="G177" s="236"/>
      <c r="H177" s="236"/>
      <c r="I177" s="236"/>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row>
    <row r="178" spans="1:65" x14ac:dyDescent="0.2">
      <c r="A178" s="2"/>
      <c r="B178" s="236"/>
      <c r="C178" s="236"/>
      <c r="D178" s="236"/>
      <c r="E178" s="236"/>
      <c r="F178" s="236"/>
      <c r="G178" s="236"/>
      <c r="H178" s="236"/>
      <c r="I178" s="236"/>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row>
    <row r="179" spans="1:65" x14ac:dyDescent="0.2">
      <c r="A179" s="2"/>
      <c r="B179" s="236"/>
      <c r="C179" s="236"/>
      <c r="D179" s="236"/>
      <c r="E179" s="236"/>
      <c r="F179" s="236"/>
      <c r="G179" s="236"/>
      <c r="H179" s="236"/>
      <c r="I179" s="236"/>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row>
    <row r="180" spans="1:65" x14ac:dyDescent="0.2">
      <c r="A180" s="2"/>
      <c r="B180" s="210"/>
      <c r="C180" s="210"/>
      <c r="D180" s="210"/>
      <c r="E180" s="210"/>
      <c r="F180" s="210"/>
      <c r="G180" s="210"/>
      <c r="H180" s="210"/>
      <c r="I180" s="210"/>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row>
    <row r="181" spans="1:65" x14ac:dyDescent="0.2">
      <c r="A181" s="2"/>
      <c r="B181" s="210"/>
      <c r="C181" s="210"/>
      <c r="D181" s="210"/>
      <c r="E181" s="210"/>
      <c r="F181" s="210"/>
      <c r="G181" s="210"/>
      <c r="H181" s="210"/>
      <c r="I181" s="210"/>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row>
    <row r="182" spans="1:65" x14ac:dyDescent="0.2">
      <c r="A182" s="2"/>
      <c r="B182" s="210"/>
      <c r="C182" s="210"/>
      <c r="D182" s="210"/>
      <c r="E182" s="210"/>
      <c r="F182" s="210"/>
      <c r="G182" s="210"/>
      <c r="H182" s="210"/>
      <c r="I182" s="210"/>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row>
    <row r="183" spans="1:65" x14ac:dyDescent="0.2">
      <c r="A183" s="2"/>
      <c r="B183" s="210"/>
      <c r="C183" s="210"/>
      <c r="D183" s="210"/>
      <c r="E183" s="210"/>
      <c r="F183" s="210"/>
      <c r="G183" s="210"/>
      <c r="H183" s="210"/>
      <c r="I183" s="210"/>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row>
    <row r="184" spans="1:65" ht="19" x14ac:dyDescent="0.25">
      <c r="A184" s="4" t="s">
        <v>523</v>
      </c>
      <c r="B184" s="195"/>
      <c r="C184" s="195"/>
      <c r="D184" s="195"/>
      <c r="E184" s="195"/>
      <c r="F184" s="195"/>
      <c r="G184" s="195"/>
      <c r="H184" s="195"/>
      <c r="I184" s="195"/>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row>
    <row r="185" spans="1:65" x14ac:dyDescent="0.2">
      <c r="A185" s="2"/>
      <c r="B185" s="383" t="s">
        <v>288</v>
      </c>
      <c r="C185" s="383"/>
      <c r="D185" s="383"/>
      <c r="E185" s="383"/>
      <c r="F185" s="383"/>
      <c r="G185" s="383"/>
      <c r="H185" s="383"/>
      <c r="I185" s="383"/>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row>
    <row r="186" spans="1:65" x14ac:dyDescent="0.2">
      <c r="A186" s="2"/>
      <c r="B186" s="383"/>
      <c r="C186" s="383"/>
      <c r="D186" s="383"/>
      <c r="E186" s="383"/>
      <c r="F186" s="383"/>
      <c r="G186" s="383"/>
      <c r="H186" s="383"/>
      <c r="I186" s="383"/>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row>
    <row r="187" spans="1:65" x14ac:dyDescent="0.2">
      <c r="A187" s="2"/>
      <c r="B187" s="195"/>
      <c r="C187" s="195"/>
      <c r="D187" s="195"/>
      <c r="E187" s="195"/>
      <c r="F187" s="195"/>
      <c r="G187" s="195"/>
      <c r="H187" s="195"/>
      <c r="I187" s="195"/>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row>
    <row r="188" spans="1:65" ht="19" x14ac:dyDescent="0.25">
      <c r="A188" s="4" t="s">
        <v>1</v>
      </c>
      <c r="B188" s="195"/>
      <c r="C188" s="195"/>
      <c r="D188" s="195"/>
      <c r="E188" s="195"/>
      <c r="F188" s="195"/>
      <c r="G188" s="195"/>
      <c r="H188" s="195"/>
      <c r="I188" s="195"/>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row>
    <row r="189" spans="1:65" x14ac:dyDescent="0.2">
      <c r="A189" s="2"/>
      <c r="B189" s="318" t="s">
        <v>442</v>
      </c>
      <c r="C189" s="195"/>
      <c r="D189" s="195"/>
      <c r="E189" s="195"/>
      <c r="F189" s="195"/>
      <c r="G189" s="195"/>
      <c r="H189" s="195"/>
      <c r="I189" s="195"/>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row>
    <row r="190" spans="1:65" x14ac:dyDescent="0.2">
      <c r="A190" s="2"/>
      <c r="B190" s="195"/>
      <c r="C190" s="195"/>
      <c r="D190" s="195"/>
      <c r="E190" s="195"/>
      <c r="F190" s="195"/>
      <c r="G190" s="195"/>
      <c r="H190" s="195"/>
      <c r="I190" s="195"/>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row>
    <row r="191" spans="1:65" ht="19" x14ac:dyDescent="0.25">
      <c r="A191" s="4" t="s">
        <v>0</v>
      </c>
      <c r="B191" s="195"/>
      <c r="C191" s="195"/>
      <c r="D191" s="195"/>
      <c r="E191" s="195"/>
      <c r="F191" s="195"/>
      <c r="G191" s="195"/>
      <c r="H191" s="195"/>
      <c r="I191" s="195"/>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row>
    <row r="192" spans="1:65" x14ac:dyDescent="0.2">
      <c r="A192" s="2"/>
      <c r="B192" t="s">
        <v>457</v>
      </c>
      <c r="C192" s="195"/>
      <c r="D192" s="195"/>
      <c r="E192" s="195"/>
      <c r="F192" s="195"/>
      <c r="G192" s="195"/>
      <c r="H192" s="195"/>
      <c r="I192" s="195"/>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row>
    <row r="193" spans="1:65" x14ac:dyDescent="0.2">
      <c r="A193" s="2"/>
      <c r="B193" s="195"/>
      <c r="C193" s="195"/>
      <c r="D193" s="195"/>
      <c r="E193" s="195"/>
      <c r="F193" s="195"/>
      <c r="G193" s="195"/>
      <c r="H193" s="195"/>
      <c r="I193" s="195"/>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row>
    <row r="194" spans="1:65" x14ac:dyDescent="0.2">
      <c r="A194" s="2"/>
      <c r="B194" s="195"/>
      <c r="C194" s="195"/>
      <c r="D194" s="195"/>
      <c r="E194" s="195"/>
      <c r="F194" s="195"/>
      <c r="G194" s="195"/>
      <c r="H194" s="195"/>
      <c r="I194" s="195"/>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row>
    <row r="195" spans="1:65" x14ac:dyDescent="0.2">
      <c r="A195" s="2"/>
      <c r="B195" s="195"/>
      <c r="C195" s="195"/>
      <c r="D195" s="195"/>
      <c r="E195" s="195"/>
      <c r="F195" s="195"/>
      <c r="G195" s="195"/>
      <c r="H195" s="195"/>
      <c r="I195" s="195"/>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row>
    <row r="196" spans="1:65" x14ac:dyDescent="0.2">
      <c r="A196" s="2"/>
      <c r="B196" s="195"/>
      <c r="C196" s="195"/>
      <c r="D196" s="195"/>
      <c r="E196" s="195"/>
      <c r="F196" s="195"/>
      <c r="G196" s="195"/>
      <c r="H196" s="195"/>
      <c r="I196" s="195"/>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row>
    <row r="197" spans="1:65" x14ac:dyDescent="0.2">
      <c r="A197" s="2"/>
      <c r="B197" s="195"/>
      <c r="C197" s="195"/>
      <c r="D197" s="195"/>
      <c r="E197" s="195"/>
      <c r="F197" s="195"/>
      <c r="G197" s="195"/>
      <c r="H197" s="195"/>
      <c r="I197" s="195"/>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row>
    <row r="198" spans="1:65" x14ac:dyDescent="0.2">
      <c r="A198" s="2"/>
      <c r="B198" s="195"/>
      <c r="C198" s="195"/>
      <c r="D198" s="195"/>
      <c r="E198" s="195"/>
      <c r="F198" s="195"/>
      <c r="G198" s="195"/>
      <c r="H198" s="195"/>
      <c r="I198" s="195"/>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row>
  </sheetData>
  <mergeCells count="22">
    <mergeCell ref="B21:I21"/>
    <mergeCell ref="B23:I23"/>
    <mergeCell ref="B59:I59"/>
    <mergeCell ref="B65:I65"/>
    <mergeCell ref="B72:I72"/>
    <mergeCell ref="B48:I48"/>
    <mergeCell ref="B56:I57"/>
    <mergeCell ref="D37:E37"/>
    <mergeCell ref="B28:I30"/>
    <mergeCell ref="B185:I186"/>
    <mergeCell ref="B112:I113"/>
    <mergeCell ref="B131:I131"/>
    <mergeCell ref="B144:I145"/>
    <mergeCell ref="E152:G152"/>
    <mergeCell ref="B163:I169"/>
    <mergeCell ref="B172:I173"/>
    <mergeCell ref="B79:I79"/>
    <mergeCell ref="E99:F99"/>
    <mergeCell ref="E117:F117"/>
    <mergeCell ref="E133:F133"/>
    <mergeCell ref="B93:I94"/>
    <mergeCell ref="B86:I86"/>
  </mergeCells>
  <pageMargins left="0.7" right="0.7" top="0.75" bottom="0.75" header="0.3" footer="0.3"/>
  <pageSetup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A7E19-3750-FB4F-A1EA-264DBC8C4AC6}">
  <dimension ref="A1:BM142"/>
  <sheetViews>
    <sheetView showGridLines="0" zoomScale="120" zoomScaleNormal="120" workbookViewId="0"/>
  </sheetViews>
  <sheetFormatPr baseColWidth="10" defaultColWidth="10.83203125" defaultRowHeight="16" x14ac:dyDescent="0.2"/>
  <cols>
    <col min="1" max="1" width="10.83203125" style="1"/>
    <col min="2" max="3" width="10.83203125" style="1" customWidth="1"/>
    <col min="4" max="5" width="10.83203125" style="1"/>
    <col min="6" max="7" width="10.83203125" style="1" customWidth="1"/>
    <col min="8" max="9" width="10.83203125" style="1"/>
    <col min="10" max="10" width="10.83203125" style="1" customWidth="1"/>
    <col min="11" max="16384" width="10.83203125" style="1"/>
  </cols>
  <sheetData>
    <row r="1" spans="1:49" ht="19" x14ac:dyDescent="0.25">
      <c r="A1" s="27" t="s">
        <v>151</v>
      </c>
      <c r="B1" s="20"/>
      <c r="C1" s="20"/>
      <c r="D1" s="20"/>
      <c r="E1" s="20"/>
      <c r="F1" s="20"/>
      <c r="G1" s="20"/>
      <c r="H1" s="20"/>
      <c r="I1" s="20"/>
      <c r="J1" s="16"/>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row>
    <row r="2" spans="1:49" x14ac:dyDescent="0.2">
      <c r="A2" s="26"/>
      <c r="B2" s="20"/>
      <c r="C2" s="20"/>
      <c r="D2" s="20"/>
      <c r="E2" s="20"/>
      <c r="F2" s="20"/>
      <c r="G2" s="20"/>
      <c r="H2" s="20"/>
      <c r="I2" s="20"/>
      <c r="J2" s="16"/>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row>
    <row r="3" spans="1:49" x14ac:dyDescent="0.2">
      <c r="A3" s="17"/>
      <c r="B3" s="25" t="s">
        <v>13</v>
      </c>
      <c r="C3" s="20"/>
      <c r="D3" s="20"/>
      <c r="E3" s="20"/>
      <c r="F3" s="20"/>
      <c r="G3" s="20"/>
      <c r="H3" s="20"/>
      <c r="I3" s="20"/>
      <c r="J3" s="16"/>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row>
    <row r="4" spans="1:49" ht="16" customHeight="1" x14ac:dyDescent="0.2">
      <c r="A4" s="17"/>
      <c r="B4" s="135" t="s">
        <v>157</v>
      </c>
      <c r="C4" s="24"/>
      <c r="D4" s="24"/>
      <c r="E4" s="24"/>
      <c r="F4" s="24"/>
      <c r="G4" s="24"/>
      <c r="H4" s="24"/>
      <c r="I4" s="24"/>
      <c r="J4" s="16"/>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row>
    <row r="5" spans="1:49" x14ac:dyDescent="0.2">
      <c r="A5" s="17"/>
      <c r="B5" s="20"/>
      <c r="C5" s="137"/>
      <c r="D5" s="137"/>
      <c r="E5" s="137"/>
      <c r="F5" s="137"/>
      <c r="G5" s="137"/>
      <c r="H5" s="137"/>
      <c r="I5" s="137"/>
      <c r="J5" s="16"/>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row>
    <row r="6" spans="1:49" x14ac:dyDescent="0.2">
      <c r="A6" s="17"/>
      <c r="B6" s="135" t="s">
        <v>158</v>
      </c>
      <c r="C6" s="136"/>
      <c r="D6" s="138"/>
      <c r="E6" s="138"/>
      <c r="F6" s="138"/>
      <c r="G6" s="137"/>
      <c r="H6" s="137"/>
      <c r="I6" s="137"/>
      <c r="J6" s="16"/>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row>
    <row r="7" spans="1:49" x14ac:dyDescent="0.2">
      <c r="A7" s="17"/>
      <c r="B7" s="141" t="s">
        <v>153</v>
      </c>
      <c r="C7" s="142">
        <f>C9/C8</f>
        <v>59.171597633136095</v>
      </c>
      <c r="D7" s="138"/>
      <c r="E7" s="138"/>
      <c r="F7" s="138"/>
      <c r="G7" s="137"/>
      <c r="H7" s="137"/>
      <c r="I7" s="137"/>
      <c r="J7" s="16"/>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row>
    <row r="8" spans="1:49" x14ac:dyDescent="0.2">
      <c r="A8" s="17"/>
      <c r="B8" s="141" t="s">
        <v>154</v>
      </c>
      <c r="C8" s="136">
        <f>(C9*C10)^2/C9</f>
        <v>1402700</v>
      </c>
      <c r="D8" s="138"/>
      <c r="E8" s="138"/>
      <c r="F8" s="138"/>
      <c r="G8" s="137"/>
      <c r="H8" s="137"/>
      <c r="I8" s="137"/>
      <c r="J8" s="16"/>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row>
    <row r="9" spans="1:49" x14ac:dyDescent="0.2">
      <c r="A9" s="17"/>
      <c r="B9" s="141" t="s">
        <v>155</v>
      </c>
      <c r="C9" s="143">
        <v>83000000</v>
      </c>
      <c r="D9" s="140" t="s">
        <v>152</v>
      </c>
      <c r="E9" s="138"/>
      <c r="F9" s="138"/>
      <c r="G9" s="137"/>
      <c r="H9" s="137"/>
      <c r="I9" s="137"/>
      <c r="J9" s="16"/>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1:49" x14ac:dyDescent="0.2">
      <c r="A10" s="17"/>
      <c r="B10" s="141" t="s">
        <v>156</v>
      </c>
      <c r="C10" s="142">
        <v>0.13</v>
      </c>
      <c r="D10" s="138"/>
      <c r="E10" s="138"/>
      <c r="F10" s="138"/>
      <c r="G10" s="137"/>
      <c r="H10" s="137"/>
      <c r="I10" s="137"/>
      <c r="J10" s="16"/>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row>
    <row r="11" spans="1:49" x14ac:dyDescent="0.2">
      <c r="A11" s="17"/>
      <c r="B11" s="135"/>
      <c r="C11" s="138"/>
      <c r="D11" s="138"/>
      <c r="E11" s="138"/>
      <c r="F11" s="138"/>
      <c r="G11" s="137"/>
      <c r="H11" s="137"/>
      <c r="I11" s="137"/>
      <c r="J11" s="16"/>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row>
    <row r="12" spans="1:49" x14ac:dyDescent="0.2">
      <c r="A12" s="17"/>
      <c r="B12" s="193" t="s">
        <v>223</v>
      </c>
      <c r="C12" s="138"/>
      <c r="D12" s="138"/>
      <c r="E12" s="138"/>
      <c r="F12" s="138"/>
      <c r="G12" s="137"/>
      <c r="H12" s="137"/>
      <c r="I12" s="137"/>
      <c r="J12" s="16"/>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row>
    <row r="13" spans="1:49" x14ac:dyDescent="0.2">
      <c r="A13" s="17"/>
      <c r="B13" s="135" t="s">
        <v>159</v>
      </c>
      <c r="C13" s="138"/>
      <c r="D13" s="133">
        <v>0.12</v>
      </c>
      <c r="E13" s="138"/>
      <c r="F13" s="138"/>
      <c r="G13" s="137"/>
      <c r="H13" s="137"/>
      <c r="I13" s="137"/>
      <c r="J13" s="16"/>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row>
    <row r="14" spans="1:49" ht="16" customHeight="1" x14ac:dyDescent="0.2">
      <c r="A14" s="17"/>
      <c r="B14" s="135" t="s">
        <v>160</v>
      </c>
      <c r="C14" s="139"/>
      <c r="D14" s="139"/>
      <c r="E14" s="139"/>
      <c r="F14" s="137"/>
      <c r="G14" s="137"/>
      <c r="H14" s="137"/>
      <c r="I14" s="137"/>
      <c r="J14" s="16"/>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row>
    <row r="15" spans="1:49" x14ac:dyDescent="0.2">
      <c r="A15" s="17"/>
      <c r="B15" s="135" t="s">
        <v>17</v>
      </c>
      <c r="C15" s="139"/>
      <c r="D15" s="140"/>
      <c r="E15" s="139"/>
      <c r="F15" s="137"/>
      <c r="G15" s="137"/>
      <c r="H15" s="137"/>
      <c r="I15" s="137"/>
      <c r="J15" s="16"/>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row>
    <row r="16" spans="1:49" x14ac:dyDescent="0.2">
      <c r="A16" s="17"/>
      <c r="B16" s="135" t="s">
        <v>163</v>
      </c>
      <c r="C16" s="139"/>
      <c r="D16" s="140"/>
      <c r="E16" s="139"/>
      <c r="F16" s="137"/>
      <c r="G16" s="137"/>
      <c r="H16" s="137"/>
      <c r="I16" s="137"/>
      <c r="J16" s="16"/>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row>
    <row r="17" spans="1:49" x14ac:dyDescent="0.2">
      <c r="A17" s="17"/>
      <c r="B17" s="135"/>
      <c r="C17" s="139"/>
      <c r="D17" s="140"/>
      <c r="E17" s="139"/>
      <c r="F17" s="137"/>
      <c r="G17" s="137"/>
      <c r="H17" s="137"/>
      <c r="I17" s="137"/>
      <c r="J17" s="16"/>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row>
    <row r="18" spans="1:49" x14ac:dyDescent="0.2">
      <c r="A18" s="17"/>
      <c r="B18" s="135" t="s">
        <v>169</v>
      </c>
      <c r="C18" s="139"/>
      <c r="D18" s="140"/>
      <c r="E18" s="139"/>
      <c r="F18" s="148">
        <v>0.06</v>
      </c>
      <c r="G18" s="147"/>
      <c r="H18" s="137"/>
      <c r="I18" s="137"/>
      <c r="J18" s="16"/>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row>
    <row r="19" spans="1:49" x14ac:dyDescent="0.2">
      <c r="A19" s="17"/>
      <c r="B19" s="20"/>
      <c r="C19" s="21"/>
      <c r="D19" s="22"/>
      <c r="E19" s="21"/>
      <c r="F19" s="20"/>
      <c r="G19" s="20"/>
      <c r="H19" s="20"/>
      <c r="I19" s="20"/>
      <c r="J19" s="16"/>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row>
    <row r="20" spans="1:49" ht="16" customHeight="1" x14ac:dyDescent="0.2">
      <c r="A20" s="17" t="s">
        <v>12</v>
      </c>
      <c r="B20" s="362" t="s">
        <v>226</v>
      </c>
      <c r="C20" s="362"/>
      <c r="D20" s="362"/>
      <c r="E20" s="362"/>
      <c r="F20" s="362"/>
      <c r="G20" s="362"/>
      <c r="H20" s="362"/>
      <c r="I20" s="362"/>
      <c r="J20" s="16"/>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row>
    <row r="21" spans="1:49" ht="16" customHeight="1" x14ac:dyDescent="0.2">
      <c r="A21" s="17"/>
      <c r="B21" s="362"/>
      <c r="C21" s="362"/>
      <c r="D21" s="362"/>
      <c r="E21" s="362"/>
      <c r="F21" s="362"/>
      <c r="G21" s="362"/>
      <c r="H21" s="362"/>
      <c r="I21" s="362"/>
      <c r="J21" s="16"/>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row>
    <row r="22" spans="1:49" ht="16" customHeight="1" x14ac:dyDescent="0.2">
      <c r="A22" s="17"/>
      <c r="B22" s="19"/>
      <c r="C22" s="18"/>
      <c r="D22" s="18"/>
      <c r="E22" s="18"/>
      <c r="F22" s="18"/>
      <c r="G22" s="18"/>
      <c r="H22" s="18"/>
      <c r="I22" s="18"/>
      <c r="J22" s="16"/>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row>
    <row r="23" spans="1:49" ht="16" customHeight="1" x14ac:dyDescent="0.2">
      <c r="A23" s="197" t="s">
        <v>11</v>
      </c>
      <c r="B23" s="362" t="s">
        <v>213</v>
      </c>
      <c r="C23" s="362"/>
      <c r="D23" s="362"/>
      <c r="E23" s="362"/>
      <c r="F23" s="362"/>
      <c r="G23" s="362"/>
      <c r="H23" s="362"/>
      <c r="I23" s="362"/>
      <c r="J23" s="16"/>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row>
    <row r="24" spans="1:49" ht="16" customHeight="1" x14ac:dyDescent="0.2">
      <c r="A24" s="17"/>
      <c r="B24" s="193" t="s">
        <v>214</v>
      </c>
      <c r="C24" s="18"/>
      <c r="D24" s="18"/>
      <c r="E24" s="18"/>
      <c r="F24" s="18"/>
      <c r="G24" s="18"/>
      <c r="H24" s="18"/>
      <c r="I24" s="18"/>
      <c r="J24" s="16"/>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row>
    <row r="25" spans="1:49" ht="16" customHeight="1" x14ac:dyDescent="0.2">
      <c r="A25" s="17"/>
      <c r="B25" s="193" t="s">
        <v>215</v>
      </c>
      <c r="C25" s="18"/>
      <c r="D25" s="18"/>
      <c r="E25" s="18"/>
      <c r="F25" s="18"/>
      <c r="G25" s="18"/>
      <c r="H25" s="18"/>
      <c r="I25" s="18"/>
      <c r="J25" s="16"/>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row>
    <row r="26" spans="1:49" ht="16" customHeight="1" x14ac:dyDescent="0.2">
      <c r="A26" s="17"/>
      <c r="B26" s="193" t="s">
        <v>216</v>
      </c>
      <c r="C26" s="18"/>
      <c r="D26" s="18"/>
      <c r="E26" s="18"/>
      <c r="F26" s="18"/>
      <c r="G26" s="18"/>
      <c r="H26" s="18"/>
      <c r="I26" s="18"/>
      <c r="J26" s="16"/>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row>
    <row r="27" spans="1:49" ht="16" customHeight="1" x14ac:dyDescent="0.2">
      <c r="A27" s="17"/>
      <c r="B27" s="193" t="s">
        <v>217</v>
      </c>
      <c r="C27" s="18"/>
      <c r="D27" s="18"/>
      <c r="E27" s="18"/>
      <c r="F27" s="18"/>
      <c r="G27" s="18"/>
      <c r="H27" s="18"/>
      <c r="I27" s="18"/>
      <c r="J27" s="16"/>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row>
    <row r="28" spans="1:49" ht="16" customHeight="1" x14ac:dyDescent="0.2">
      <c r="A28" s="17"/>
      <c r="B28" s="193" t="s">
        <v>218</v>
      </c>
      <c r="C28" s="18"/>
      <c r="D28" s="18"/>
      <c r="E28" s="18"/>
      <c r="F28" s="18"/>
      <c r="G28" s="18"/>
      <c r="H28" s="18"/>
      <c r="I28" s="18"/>
      <c r="J28" s="16"/>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row>
    <row r="29" spans="1:49" ht="16" customHeight="1" x14ac:dyDescent="0.2">
      <c r="A29" s="17"/>
      <c r="B29" s="19"/>
      <c r="C29" s="18"/>
      <c r="D29" s="18"/>
      <c r="E29" s="18"/>
      <c r="F29" s="18"/>
      <c r="G29" s="18"/>
      <c r="H29" s="18"/>
      <c r="I29" s="18"/>
      <c r="J29" s="16"/>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row>
    <row r="30" spans="1:49" ht="16" customHeight="1" x14ac:dyDescent="0.2">
      <c r="A30" s="197" t="s">
        <v>219</v>
      </c>
      <c r="B30" s="362" t="s">
        <v>161</v>
      </c>
      <c r="C30" s="362"/>
      <c r="D30" s="362"/>
      <c r="E30" s="362"/>
      <c r="F30" s="362"/>
      <c r="G30" s="362"/>
      <c r="H30" s="362"/>
      <c r="I30" s="362"/>
      <c r="J30" s="16"/>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row>
    <row r="31" spans="1:49" ht="17" thickBot="1" x14ac:dyDescent="0.25">
      <c r="A31" s="15"/>
      <c r="B31" s="13"/>
      <c r="C31" s="14"/>
      <c r="D31" s="14"/>
      <c r="E31" s="14"/>
      <c r="F31" s="13"/>
      <c r="G31" s="13"/>
      <c r="H31" s="13"/>
      <c r="I31" s="13"/>
      <c r="J31" s="12"/>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row>
    <row r="32" spans="1:49" x14ac:dyDescent="0.2">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row>
    <row r="33" spans="1:49" ht="19" x14ac:dyDescent="0.25">
      <c r="A33" s="4" t="s">
        <v>10</v>
      </c>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row>
    <row r="34" spans="1:49" ht="16" customHeight="1" x14ac:dyDescent="0.2">
      <c r="A34" s="10" t="s">
        <v>162</v>
      </c>
      <c r="B34" s="11"/>
      <c r="C34" s="11"/>
      <c r="D34" s="11"/>
      <c r="E34" s="11"/>
      <c r="F34" s="11"/>
      <c r="G34" s="11"/>
      <c r="H34" s="11"/>
      <c r="I34" s="11"/>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row>
    <row r="35" spans="1:49" ht="16" customHeight="1" x14ac:dyDescent="0.2">
      <c r="A35" s="7" t="s">
        <v>9</v>
      </c>
      <c r="B35" s="363" t="s">
        <v>164</v>
      </c>
      <c r="C35" s="363"/>
      <c r="D35" s="363"/>
      <c r="E35" s="363"/>
      <c r="F35" s="363"/>
      <c r="G35" s="363"/>
      <c r="H35" s="363"/>
      <c r="I35" s="36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row>
    <row r="36" spans="1:49" ht="16" customHeight="1" x14ac:dyDescent="0.2">
      <c r="A36" s="7"/>
      <c r="B36" s="363"/>
      <c r="C36" s="363"/>
      <c r="D36" s="363"/>
      <c r="E36" s="363"/>
      <c r="F36" s="363"/>
      <c r="G36" s="363"/>
      <c r="H36" s="363"/>
      <c r="I36" s="36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row>
    <row r="37" spans="1:49" ht="16" customHeight="1" x14ac:dyDescent="0.2">
      <c r="A37" s="7"/>
      <c r="B37" s="3"/>
      <c r="C37" s="3"/>
      <c r="D37" s="3"/>
      <c r="E37" s="3"/>
      <c r="F37" s="207" t="s">
        <v>224</v>
      </c>
      <c r="G37" s="211">
        <v>0.996</v>
      </c>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row>
    <row r="38" spans="1:49" ht="16" customHeight="1" thickBot="1" x14ac:dyDescent="0.25">
      <c r="A38" s="7"/>
      <c r="B38" s="134" t="s">
        <v>165</v>
      </c>
      <c r="C38" s="3"/>
      <c r="D38" s="3"/>
      <c r="E38" s="3"/>
      <c r="F38" s="9"/>
      <c r="G38" s="9"/>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row>
    <row r="39" spans="1:49" ht="16" customHeight="1" thickBot="1" x14ac:dyDescent="0.25">
      <c r="A39" s="7"/>
      <c r="B39" s="145" t="s">
        <v>166</v>
      </c>
      <c r="C39" s="3"/>
      <c r="D39" s="3"/>
      <c r="E39" s="3"/>
      <c r="F39" s="208" t="s">
        <v>222</v>
      </c>
      <c r="G39" s="8">
        <f>_xlfn.GAMMA.INV(G37,C7,C8)</f>
        <v>114432375.01945518</v>
      </c>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row>
    <row r="40" spans="1:49" ht="16" customHeight="1" x14ac:dyDescent="0.2">
      <c r="A40" s="7"/>
      <c r="B40" s="3"/>
      <c r="C40" s="3"/>
      <c r="D40" s="3"/>
      <c r="E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row>
    <row r="41" spans="1:49" ht="16" customHeight="1" x14ac:dyDescent="0.2">
      <c r="A41" s="7" t="s">
        <v>8</v>
      </c>
      <c r="B41" s="363" t="s">
        <v>167</v>
      </c>
      <c r="C41" s="363"/>
      <c r="D41" s="363"/>
      <c r="E41" s="363"/>
      <c r="F41" s="363"/>
      <c r="G41" s="363"/>
      <c r="H41" s="363"/>
      <c r="I41" s="36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row>
    <row r="42" spans="1:49" ht="16" customHeight="1" x14ac:dyDescent="0.2">
      <c r="A42" s="7"/>
      <c r="B42" s="363"/>
      <c r="C42" s="363"/>
      <c r="D42" s="363"/>
      <c r="E42" s="363"/>
      <c r="F42" s="363"/>
      <c r="G42" s="363"/>
      <c r="H42" s="363"/>
      <c r="I42" s="36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row>
    <row r="43" spans="1:49" ht="16" customHeight="1" x14ac:dyDescent="0.2">
      <c r="A43" s="7"/>
      <c r="B43" s="363"/>
      <c r="C43" s="363"/>
      <c r="D43" s="363"/>
      <c r="E43" s="363"/>
      <c r="F43" s="363"/>
      <c r="G43" s="363"/>
      <c r="H43" s="363"/>
      <c r="I43" s="36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row>
    <row r="44" spans="1:49" ht="16" customHeight="1" x14ac:dyDescent="0.2">
      <c r="A44" s="7"/>
      <c r="B44" s="363"/>
      <c r="C44" s="363"/>
      <c r="D44" s="363"/>
      <c r="E44" s="363"/>
      <c r="F44" s="363"/>
      <c r="G44" s="363"/>
      <c r="H44" s="363"/>
      <c r="I44" s="36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row>
    <row r="45" spans="1:49" ht="16" customHeight="1" x14ac:dyDescent="0.2">
      <c r="A45" s="7"/>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row>
    <row r="46" spans="1:49" ht="16" customHeight="1" x14ac:dyDescent="0.2">
      <c r="A46" s="7"/>
      <c r="B46" s="3"/>
      <c r="C46" s="3"/>
      <c r="D46" s="3"/>
      <c r="E46" s="3"/>
      <c r="F46" s="9"/>
      <c r="G46" s="9"/>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row>
    <row r="47" spans="1:49" ht="16" customHeight="1" x14ac:dyDescent="0.2">
      <c r="A47" s="7"/>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row>
    <row r="48" spans="1:49" ht="16" customHeight="1" thickBot="1" x14ac:dyDescent="0.25">
      <c r="A48" s="7"/>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row>
    <row r="49" spans="1:49" ht="16" customHeight="1" thickBot="1" x14ac:dyDescent="0.25">
      <c r="A49" s="7"/>
      <c r="B49" s="3"/>
      <c r="C49" s="3"/>
      <c r="D49" s="3"/>
      <c r="E49" s="3"/>
      <c r="F49" s="144" t="s">
        <v>121</v>
      </c>
      <c r="G49" s="8">
        <f>(C9+D13*G39)/(1+D13)</f>
        <v>86367754.466370195</v>
      </c>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row>
    <row r="50" spans="1:49" ht="16" customHeight="1" x14ac:dyDescent="0.2">
      <c r="A50" s="7"/>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row>
    <row r="51" spans="1:49" ht="16" customHeight="1" x14ac:dyDescent="0.2">
      <c r="A51" s="7"/>
      <c r="B51" s="11" t="s">
        <v>35</v>
      </c>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row>
    <row r="52" spans="1:49" ht="16" customHeight="1" x14ac:dyDescent="0.2">
      <c r="A52" s="7"/>
      <c r="B52" s="146" t="s">
        <v>168</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row>
    <row r="53" spans="1:49" ht="16" customHeight="1" x14ac:dyDescent="0.2">
      <c r="A53" s="7"/>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row>
    <row r="54" spans="1:49" ht="16" customHeight="1" x14ac:dyDescent="0.2">
      <c r="A54" s="10" t="s">
        <v>221</v>
      </c>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row>
    <row r="55" spans="1:49" ht="16" customHeight="1" x14ac:dyDescent="0.2">
      <c r="A55" s="7" t="s">
        <v>7</v>
      </c>
      <c r="B55" s="363" t="s">
        <v>227</v>
      </c>
      <c r="C55" s="363"/>
      <c r="D55" s="363"/>
      <c r="E55" s="363"/>
      <c r="F55" s="363"/>
      <c r="G55" s="363"/>
      <c r="H55" s="363"/>
      <c r="I55" s="36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row>
    <row r="56" spans="1:49" ht="16" customHeight="1" x14ac:dyDescent="0.2">
      <c r="A56" s="7"/>
      <c r="B56" s="195"/>
      <c r="C56" s="195"/>
      <c r="D56" s="195"/>
      <c r="E56" s="195"/>
      <c r="F56" s="195"/>
      <c r="G56" s="195"/>
      <c r="H56" s="195"/>
      <c r="I56" s="195"/>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row>
    <row r="57" spans="1:49" ht="16" customHeight="1" x14ac:dyDescent="0.2">
      <c r="A57" s="7"/>
      <c r="B57" s="195"/>
      <c r="C57" s="195"/>
      <c r="D57" s="195"/>
      <c r="E57" s="195"/>
      <c r="F57" s="207"/>
      <c r="G57" s="207"/>
      <c r="H57" s="195"/>
      <c r="I57" s="195"/>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row>
    <row r="58" spans="1:49" ht="16" customHeight="1" thickBot="1" x14ac:dyDescent="0.25">
      <c r="A58" s="7"/>
      <c r="B58" s="195"/>
      <c r="C58" s="195"/>
      <c r="D58" s="195"/>
      <c r="E58" s="195"/>
      <c r="F58" s="195"/>
      <c r="G58" s="195"/>
      <c r="H58" s="195"/>
      <c r="I58" s="195"/>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row>
    <row r="59" spans="1:49" ht="16" customHeight="1" thickBot="1" x14ac:dyDescent="0.25">
      <c r="A59" s="7"/>
      <c r="B59" s="195"/>
      <c r="C59" s="195"/>
      <c r="D59" s="195"/>
      <c r="E59" s="195"/>
      <c r="F59" s="208" t="s">
        <v>231</v>
      </c>
      <c r="G59" s="209">
        <f>G49-C9</f>
        <v>3367754.4663701952</v>
      </c>
      <c r="H59" s="195"/>
      <c r="I59" s="195"/>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row>
    <row r="60" spans="1:49" ht="16" customHeight="1" x14ac:dyDescent="0.2">
      <c r="A60" s="7"/>
      <c r="B60" s="195"/>
      <c r="C60" s="195"/>
      <c r="D60" s="195"/>
      <c r="E60" s="195"/>
      <c r="F60" s="195"/>
      <c r="G60" s="195"/>
      <c r="H60" s="195"/>
      <c r="I60" s="195"/>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row>
    <row r="61" spans="1:49" ht="16" customHeight="1" x14ac:dyDescent="0.2">
      <c r="A61" s="7"/>
      <c r="B61" s="195"/>
      <c r="C61" s="195"/>
      <c r="D61" s="195"/>
      <c r="E61" s="195"/>
      <c r="F61" s="195"/>
      <c r="G61" s="195"/>
      <c r="H61" s="195"/>
      <c r="I61" s="195"/>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row>
    <row r="62" spans="1:49" ht="16" customHeight="1" x14ac:dyDescent="0.2">
      <c r="A62" s="7" t="s">
        <v>6</v>
      </c>
      <c r="B62" s="363" t="s">
        <v>228</v>
      </c>
      <c r="C62" s="363"/>
      <c r="D62" s="363"/>
      <c r="E62" s="363"/>
      <c r="F62" s="363"/>
      <c r="G62" s="363"/>
      <c r="H62" s="363"/>
      <c r="I62" s="36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row>
    <row r="63" spans="1:49" ht="16" customHeight="1" x14ac:dyDescent="0.2">
      <c r="A63" s="7"/>
      <c r="B63" s="195"/>
      <c r="C63" s="195"/>
      <c r="D63" s="195"/>
      <c r="E63" s="195"/>
      <c r="F63" s="195"/>
      <c r="G63" s="195"/>
      <c r="H63" s="195"/>
      <c r="I63" s="195"/>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row>
    <row r="64" spans="1:49" ht="16" customHeight="1" x14ac:dyDescent="0.2">
      <c r="A64" s="7"/>
      <c r="B64" s="195"/>
      <c r="C64" s="195"/>
      <c r="D64" s="195"/>
      <c r="E64" s="195"/>
      <c r="F64" s="207"/>
      <c r="G64" s="207"/>
      <c r="H64" s="195"/>
      <c r="I64" s="195"/>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row>
    <row r="65" spans="1:49" ht="16" customHeight="1" x14ac:dyDescent="0.2">
      <c r="A65" s="7"/>
      <c r="B65" s="195"/>
      <c r="C65" s="195"/>
      <c r="D65" s="195"/>
      <c r="E65" s="195"/>
      <c r="F65" s="195"/>
      <c r="G65" s="195"/>
      <c r="H65" s="195"/>
      <c r="I65" s="195"/>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row>
    <row r="66" spans="1:49" ht="16" customHeight="1" thickBot="1" x14ac:dyDescent="0.25">
      <c r="A66" s="7"/>
      <c r="B66" s="195"/>
      <c r="C66" s="195"/>
      <c r="D66" s="195"/>
      <c r="E66" s="195"/>
      <c r="F66" s="195"/>
      <c r="G66" s="195"/>
      <c r="H66" s="195"/>
      <c r="I66" s="195"/>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row>
    <row r="67" spans="1:49" ht="16" customHeight="1" thickBot="1" x14ac:dyDescent="0.25">
      <c r="A67" s="7"/>
      <c r="B67" s="195"/>
      <c r="C67" s="195"/>
      <c r="D67" s="195"/>
      <c r="E67" s="195"/>
      <c r="F67" s="208" t="s">
        <v>232</v>
      </c>
      <c r="G67" s="212">
        <f>C9/G49</f>
        <v>0.96100680760802315</v>
      </c>
      <c r="H67" s="195"/>
      <c r="I67" s="195"/>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row>
    <row r="68" spans="1:49" ht="16" customHeight="1" x14ac:dyDescent="0.2">
      <c r="A68" s="7"/>
      <c r="B68" s="195"/>
      <c r="C68" s="195"/>
      <c r="D68" s="195"/>
      <c r="E68" s="195"/>
      <c r="F68" s="195"/>
      <c r="G68" s="195"/>
      <c r="H68" s="195"/>
      <c r="I68" s="195"/>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row>
    <row r="69" spans="1:49" ht="16" customHeight="1" x14ac:dyDescent="0.2">
      <c r="A69" s="7" t="s">
        <v>5</v>
      </c>
      <c r="B69" s="363" t="s">
        <v>433</v>
      </c>
      <c r="C69" s="363"/>
      <c r="D69" s="363"/>
      <c r="E69" s="363"/>
      <c r="F69" s="363"/>
      <c r="G69" s="363"/>
      <c r="H69" s="363"/>
      <c r="I69" s="36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row>
    <row r="70" spans="1:49" ht="16" customHeight="1" x14ac:dyDescent="0.2">
      <c r="A70" s="7"/>
      <c r="B70" s="363"/>
      <c r="C70" s="363"/>
      <c r="D70" s="363"/>
      <c r="E70" s="363"/>
      <c r="F70" s="363"/>
      <c r="G70" s="363"/>
      <c r="H70" s="363"/>
      <c r="I70" s="36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row>
    <row r="71" spans="1:49" ht="16" customHeight="1" x14ac:dyDescent="0.2">
      <c r="A71" s="7"/>
      <c r="B71" s="195"/>
      <c r="C71" s="195"/>
      <c r="D71" s="195"/>
      <c r="E71" s="195"/>
      <c r="F71" s="195"/>
      <c r="G71" s="195"/>
      <c r="H71" s="195"/>
      <c r="I71" s="195"/>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row>
    <row r="72" spans="1:49" ht="16" customHeight="1" x14ac:dyDescent="0.2">
      <c r="A72" s="7"/>
      <c r="B72" s="195"/>
      <c r="C72" s="195"/>
      <c r="D72" s="195"/>
      <c r="E72" s="195"/>
      <c r="F72" s="207"/>
      <c r="G72" s="207"/>
      <c r="H72" s="195"/>
      <c r="I72" s="195"/>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row>
    <row r="73" spans="1:49" ht="16" customHeight="1" thickBot="1" x14ac:dyDescent="0.25">
      <c r="A73" s="7"/>
      <c r="B73" s="195"/>
      <c r="C73" s="195"/>
      <c r="D73" s="195"/>
      <c r="E73" s="195"/>
      <c r="F73" s="195"/>
      <c r="G73" s="195"/>
      <c r="H73" s="195"/>
      <c r="I73" s="195"/>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row>
    <row r="74" spans="1:49" ht="16" customHeight="1" thickBot="1" x14ac:dyDescent="0.25">
      <c r="A74" s="7"/>
      <c r="B74" s="195"/>
      <c r="C74" s="195"/>
      <c r="D74" s="195"/>
      <c r="E74" s="386" t="s">
        <v>236</v>
      </c>
      <c r="F74" s="387"/>
      <c r="G74" s="209">
        <f>G39-G49</f>
        <v>28064620.553084984</v>
      </c>
      <c r="H74" s="195"/>
      <c r="I74" s="195"/>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row>
    <row r="75" spans="1:49" ht="16" customHeight="1" x14ac:dyDescent="0.2">
      <c r="A75" s="7"/>
      <c r="B75" s="195"/>
      <c r="C75" s="195"/>
      <c r="D75" s="195"/>
      <c r="E75" s="195"/>
      <c r="F75" s="195"/>
      <c r="G75" s="195"/>
      <c r="H75" s="195"/>
      <c r="I75" s="195"/>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row>
    <row r="76" spans="1:49" ht="16" customHeight="1" x14ac:dyDescent="0.2">
      <c r="A76" s="7" t="s">
        <v>191</v>
      </c>
      <c r="B76" s="363" t="s">
        <v>229</v>
      </c>
      <c r="C76" s="363"/>
      <c r="D76" s="363"/>
      <c r="E76" s="363"/>
      <c r="F76" s="363"/>
      <c r="G76" s="363"/>
      <c r="H76" s="363"/>
      <c r="I76" s="36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row>
    <row r="77" spans="1:49" ht="16" customHeight="1" x14ac:dyDescent="0.2">
      <c r="A77" s="7"/>
      <c r="B77" s="363"/>
      <c r="C77" s="363"/>
      <c r="D77" s="363"/>
      <c r="E77" s="363"/>
      <c r="F77" s="363"/>
      <c r="G77" s="363"/>
      <c r="H77" s="363"/>
      <c r="I77" s="36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row>
    <row r="78" spans="1:49" ht="16" customHeight="1" x14ac:dyDescent="0.2">
      <c r="A78" s="7"/>
      <c r="B78" s="195"/>
      <c r="C78" s="195"/>
      <c r="D78" s="195"/>
      <c r="E78" s="195"/>
      <c r="F78" s="195"/>
      <c r="G78" s="195"/>
      <c r="H78" s="195"/>
      <c r="I78" s="195"/>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row>
    <row r="79" spans="1:49" ht="16" customHeight="1" x14ac:dyDescent="0.2">
      <c r="A79" s="7"/>
      <c r="B79" s="195"/>
      <c r="C79" s="195"/>
      <c r="D79" s="195"/>
      <c r="E79" s="195"/>
      <c r="F79" s="207"/>
      <c r="G79" s="207"/>
      <c r="H79" s="195"/>
      <c r="I79" s="195"/>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row>
    <row r="80" spans="1:49" ht="16" customHeight="1" x14ac:dyDescent="0.2">
      <c r="A80" s="7"/>
      <c r="B80" s="195"/>
      <c r="C80" s="195"/>
      <c r="D80" s="195"/>
      <c r="E80" s="195"/>
      <c r="F80" s="195"/>
      <c r="G80" s="195"/>
      <c r="H80" s="195"/>
      <c r="I80" s="195"/>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row>
    <row r="81" spans="1:49" ht="16" customHeight="1" thickBot="1" x14ac:dyDescent="0.25">
      <c r="A81" s="7"/>
      <c r="B81" s="195"/>
      <c r="C81" s="195"/>
      <c r="D81" s="195"/>
      <c r="E81" s="195"/>
      <c r="F81" s="195"/>
      <c r="G81" s="195"/>
      <c r="H81" s="195"/>
      <c r="I81" s="195"/>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row>
    <row r="82" spans="1:49" ht="16" customHeight="1" thickBot="1" x14ac:dyDescent="0.25">
      <c r="A82" s="7"/>
      <c r="B82" s="195"/>
      <c r="C82" s="195"/>
      <c r="D82" s="195"/>
      <c r="E82" s="386" t="s">
        <v>233</v>
      </c>
      <c r="F82" s="387"/>
      <c r="G82" s="212">
        <f>G59/G74</f>
        <v>0.1199999999999999</v>
      </c>
      <c r="H82" s="195"/>
      <c r="I82" s="195"/>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row>
    <row r="83" spans="1:49" ht="16" customHeight="1" x14ac:dyDescent="0.2">
      <c r="A83" s="7"/>
      <c r="B83" s="195"/>
      <c r="C83" s="195"/>
      <c r="D83" s="195"/>
      <c r="E83" s="195"/>
      <c r="F83" s="195"/>
      <c r="G83" s="195"/>
      <c r="H83" s="195"/>
      <c r="I83" s="195"/>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row>
    <row r="84" spans="1:49" ht="16" customHeight="1" x14ac:dyDescent="0.2">
      <c r="A84" s="7" t="s">
        <v>197</v>
      </c>
      <c r="B84" s="363" t="s">
        <v>230</v>
      </c>
      <c r="C84" s="363"/>
      <c r="D84" s="363"/>
      <c r="E84" s="363"/>
      <c r="F84" s="363"/>
      <c r="G84" s="363"/>
      <c r="H84" s="363"/>
      <c r="I84" s="36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row>
    <row r="85" spans="1:49" ht="16" customHeight="1" x14ac:dyDescent="0.2">
      <c r="A85" s="7"/>
      <c r="B85" s="363"/>
      <c r="C85" s="363"/>
      <c r="D85" s="363"/>
      <c r="E85" s="363"/>
      <c r="F85" s="363"/>
      <c r="G85" s="363"/>
      <c r="H85" s="363"/>
      <c r="I85" s="36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row>
    <row r="86" spans="1:49" ht="16" customHeight="1" x14ac:dyDescent="0.2">
      <c r="A86" s="7"/>
      <c r="B86" s="195"/>
      <c r="C86" s="195"/>
      <c r="D86" s="195"/>
      <c r="E86" s="195"/>
      <c r="F86" s="195"/>
      <c r="G86" s="195"/>
      <c r="H86" s="195"/>
      <c r="I86" s="195"/>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row>
    <row r="87" spans="1:49" ht="16" customHeight="1" x14ac:dyDescent="0.2">
      <c r="A87" s="7"/>
      <c r="B87" s="195"/>
      <c r="C87" s="195"/>
      <c r="D87" s="195"/>
      <c r="E87" s="195"/>
      <c r="F87" s="207"/>
      <c r="G87" s="207"/>
      <c r="H87" s="195"/>
      <c r="I87" s="195"/>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row>
    <row r="88" spans="1:49" ht="16" customHeight="1" x14ac:dyDescent="0.2">
      <c r="A88" s="7"/>
      <c r="B88" s="195"/>
      <c r="C88" s="195"/>
      <c r="D88" s="195"/>
      <c r="E88" s="195"/>
      <c r="F88" s="195"/>
      <c r="G88" s="195"/>
      <c r="H88" s="195"/>
      <c r="I88" s="195"/>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row>
    <row r="89" spans="1:49" ht="16" customHeight="1" thickBot="1" x14ac:dyDescent="0.25">
      <c r="A89" s="7"/>
      <c r="B89" s="195"/>
      <c r="C89" s="195"/>
      <c r="D89" s="195"/>
      <c r="E89" s="195"/>
      <c r="F89" s="195"/>
      <c r="G89" s="195"/>
      <c r="H89" s="195"/>
      <c r="I89" s="195"/>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row>
    <row r="90" spans="1:49" ht="16" customHeight="1" thickBot="1" x14ac:dyDescent="0.25">
      <c r="A90" s="7"/>
      <c r="B90" s="195"/>
      <c r="C90" s="195"/>
      <c r="D90" s="195"/>
      <c r="E90" s="195"/>
      <c r="F90" s="208" t="s">
        <v>234</v>
      </c>
      <c r="G90" s="213">
        <f>G49/G74</f>
        <v>3.0774602600809535</v>
      </c>
      <c r="H90" s="195"/>
      <c r="I90" s="195"/>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row>
    <row r="91" spans="1:49" ht="16" customHeight="1" x14ac:dyDescent="0.2">
      <c r="A91" s="7"/>
      <c r="B91" s="195"/>
      <c r="C91" s="195"/>
      <c r="D91" s="195"/>
      <c r="E91" s="195"/>
      <c r="F91" s="195"/>
      <c r="G91" s="195"/>
      <c r="H91" s="195"/>
      <c r="I91" s="195"/>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row>
    <row r="92" spans="1:49" ht="16" customHeight="1" x14ac:dyDescent="0.2">
      <c r="A92" s="10" t="s">
        <v>220</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row>
    <row r="93" spans="1:49" ht="16" customHeight="1" x14ac:dyDescent="0.2">
      <c r="A93" s="7" t="s">
        <v>204</v>
      </c>
      <c r="B93" s="363" t="s">
        <v>171</v>
      </c>
      <c r="C93" s="363"/>
      <c r="D93" s="363"/>
      <c r="E93" s="363"/>
      <c r="F93" s="363"/>
      <c r="G93" s="363"/>
      <c r="H93" s="363"/>
      <c r="I93" s="36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row>
    <row r="94" spans="1:49" ht="16" customHeight="1" x14ac:dyDescent="0.2">
      <c r="A94" s="7"/>
      <c r="B94" s="363"/>
      <c r="C94" s="363"/>
      <c r="D94" s="363"/>
      <c r="E94" s="363"/>
      <c r="F94" s="363"/>
      <c r="G94" s="363"/>
      <c r="H94" s="363"/>
      <c r="I94" s="36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row>
    <row r="95" spans="1:49" ht="16" customHeight="1" x14ac:dyDescent="0.2">
      <c r="A95" s="7"/>
      <c r="B95" s="363"/>
      <c r="C95" s="363"/>
      <c r="D95" s="363"/>
      <c r="E95" s="363"/>
      <c r="F95" s="363"/>
      <c r="G95" s="363"/>
      <c r="H95" s="363"/>
      <c r="I95" s="36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row>
    <row r="96" spans="1:49" ht="16" customHeight="1" x14ac:dyDescent="0.2">
      <c r="A96" s="7"/>
      <c r="B96" s="80"/>
      <c r="C96" s="80"/>
      <c r="D96" s="80"/>
      <c r="E96" s="80"/>
      <c r="F96" s="80"/>
      <c r="G96" s="80"/>
      <c r="H96" s="80"/>
      <c r="I96" s="80"/>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row>
    <row r="97" spans="1:49" ht="16" customHeight="1" x14ac:dyDescent="0.2">
      <c r="A97" s="7"/>
      <c r="B97" s="134" t="s">
        <v>172</v>
      </c>
      <c r="C97" s="80"/>
      <c r="D97" s="80"/>
      <c r="E97" s="80"/>
      <c r="F97" s="80"/>
      <c r="G97" s="80"/>
      <c r="H97" s="80"/>
      <c r="I97" s="80"/>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row>
    <row r="98" spans="1:49" ht="16" customHeight="1" x14ac:dyDescent="0.2">
      <c r="A98" s="7"/>
      <c r="B98" s="3"/>
      <c r="C98" s="3"/>
      <c r="D98" s="3"/>
      <c r="E98" s="3"/>
      <c r="F98" s="3"/>
      <c r="G98" s="3"/>
      <c r="H98" s="3"/>
      <c r="I98" s="11"/>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row>
    <row r="99" spans="1:49" ht="16" customHeight="1" x14ac:dyDescent="0.2">
      <c r="A99" s="7"/>
      <c r="B99" s="3"/>
      <c r="C99" s="3"/>
      <c r="D99" s="3"/>
      <c r="E99" s="2" t="s">
        <v>175</v>
      </c>
      <c r="F99" s="9"/>
      <c r="G99" s="9"/>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row>
    <row r="100" spans="1:49" ht="16" customHeight="1" x14ac:dyDescent="0.2">
      <c r="A100" s="7"/>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row>
    <row r="101" spans="1:49" ht="16" customHeight="1" thickBot="1" x14ac:dyDescent="0.25">
      <c r="A101" s="7"/>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row>
    <row r="102" spans="1:49" ht="16" customHeight="1" thickBot="1" x14ac:dyDescent="0.25">
      <c r="A102" s="7"/>
      <c r="B102" s="3"/>
      <c r="C102" s="3"/>
      <c r="D102" s="3"/>
      <c r="E102" s="3"/>
      <c r="F102" s="144" t="s">
        <v>121</v>
      </c>
      <c r="G102" s="8">
        <f>(G49+G39*F18)/(1+F18)</f>
        <v>87956317.8939033</v>
      </c>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row>
    <row r="103" spans="1:49" ht="16" customHeight="1" x14ac:dyDescent="0.2">
      <c r="A103" s="7"/>
      <c r="B103" s="3"/>
      <c r="C103" s="3"/>
      <c r="D103" s="3"/>
      <c r="E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row>
    <row r="104" spans="1:49" ht="16" customHeight="1" x14ac:dyDescent="0.2">
      <c r="A104" s="7"/>
      <c r="B104" s="134" t="s">
        <v>173</v>
      </c>
      <c r="C104" s="3"/>
      <c r="D104" s="3"/>
      <c r="E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row>
    <row r="105" spans="1:49" x14ac:dyDescent="0.2">
      <c r="A105" s="7"/>
      <c r="B105" s="3"/>
      <c r="C105" s="3"/>
      <c r="D105" s="3"/>
      <c r="E105" s="3"/>
      <c r="F105" s="3"/>
      <c r="G105" s="3"/>
      <c r="H105" s="3"/>
      <c r="I105" s="3"/>
      <c r="J105" s="3"/>
      <c r="K105" s="3"/>
      <c r="L105" s="2"/>
      <c r="M105" s="2"/>
      <c r="N105" s="2"/>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row>
    <row r="106" spans="1:49" ht="16" customHeight="1" x14ac:dyDescent="0.2">
      <c r="A106" s="7"/>
      <c r="B106" s="3"/>
      <c r="C106" s="3"/>
      <c r="D106" s="3"/>
      <c r="E106" s="3"/>
      <c r="F106" s="3"/>
      <c r="G106" s="3"/>
      <c r="H106" s="3"/>
      <c r="I106" s="3"/>
      <c r="J106" s="3"/>
      <c r="K106" s="3"/>
      <c r="L106" s="2"/>
      <c r="M106" s="2"/>
      <c r="N106" s="2"/>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row>
    <row r="107" spans="1:49" ht="16" customHeight="1" x14ac:dyDescent="0.2">
      <c r="A107" s="7"/>
      <c r="B107" s="3"/>
      <c r="C107" s="3"/>
      <c r="D107" s="3"/>
      <c r="E107" s="3"/>
      <c r="F107" s="149" t="s">
        <v>170</v>
      </c>
      <c r="G107" s="150">
        <f>(1+D13)*(1+F18)-1</f>
        <v>0.18720000000000026</v>
      </c>
      <c r="H107" s="3"/>
      <c r="I107" s="3"/>
      <c r="J107" s="3"/>
      <c r="K107" s="3"/>
      <c r="L107" s="2"/>
      <c r="M107" s="2"/>
      <c r="N107" s="2"/>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row>
    <row r="108" spans="1:49" ht="16" customHeight="1" thickBot="1" x14ac:dyDescent="0.25">
      <c r="A108" s="7"/>
      <c r="B108" s="3"/>
      <c r="C108" s="3"/>
      <c r="D108" s="3"/>
      <c r="E108" s="3"/>
      <c r="F108" s="3"/>
      <c r="G108" s="3"/>
      <c r="H108" s="3"/>
      <c r="I108" s="3"/>
      <c r="J108" s="3"/>
      <c r="K108" s="3"/>
      <c r="L108" s="2"/>
      <c r="M108" s="2"/>
      <c r="N108" s="2"/>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row>
    <row r="109" spans="1:49" ht="16" customHeight="1" thickBot="1" x14ac:dyDescent="0.25">
      <c r="A109" s="7"/>
      <c r="B109" s="3"/>
      <c r="C109" s="3"/>
      <c r="D109" s="3"/>
      <c r="E109" s="3"/>
      <c r="F109" s="144" t="s">
        <v>121</v>
      </c>
      <c r="G109" s="8">
        <f>(C9+G107*G39)/(1+G107)</f>
        <v>87956317.893903315</v>
      </c>
      <c r="H109" s="3"/>
      <c r="I109" s="3"/>
      <c r="J109" s="3"/>
      <c r="K109" s="3"/>
      <c r="L109" s="2"/>
      <c r="M109" s="2"/>
      <c r="N109" s="2"/>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row>
    <row r="110" spans="1:49" ht="16" customHeight="1" x14ac:dyDescent="0.2">
      <c r="A110" s="7"/>
      <c r="B110" s="3"/>
      <c r="C110" s="3"/>
      <c r="D110" s="3"/>
      <c r="E110" s="3"/>
      <c r="H110" s="3"/>
      <c r="I110" s="3"/>
      <c r="J110" s="3"/>
      <c r="K110" s="3"/>
      <c r="L110" s="2"/>
      <c r="M110" s="2"/>
      <c r="N110" s="2"/>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row>
    <row r="111" spans="1:49" ht="16" customHeight="1" x14ac:dyDescent="0.2">
      <c r="A111" s="7"/>
      <c r="B111" s="3"/>
      <c r="C111" s="3"/>
      <c r="D111" s="3"/>
      <c r="E111" s="3"/>
      <c r="F111" s="3"/>
      <c r="G111" s="3"/>
      <c r="H111" s="3"/>
      <c r="I111" s="3"/>
      <c r="J111" s="3"/>
      <c r="K111" s="3"/>
      <c r="L111" s="2"/>
      <c r="M111" s="2"/>
      <c r="N111" s="2"/>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row>
    <row r="112" spans="1:49" ht="16" customHeight="1" x14ac:dyDescent="0.2">
      <c r="A112" s="7"/>
      <c r="B112" s="3"/>
      <c r="C112" s="3"/>
      <c r="D112" s="3"/>
      <c r="E112" s="3"/>
      <c r="F112" s="3"/>
      <c r="G112" s="3"/>
      <c r="H112" s="3"/>
      <c r="I112" s="3"/>
      <c r="J112" s="3"/>
      <c r="K112" s="3"/>
      <c r="L112" s="2"/>
      <c r="M112" s="2"/>
      <c r="N112" s="2"/>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row>
    <row r="113" spans="1:65" ht="16" customHeight="1" x14ac:dyDescent="0.25">
      <c r="A113" s="4" t="s">
        <v>4</v>
      </c>
      <c r="B113" s="3"/>
      <c r="C113" s="3"/>
      <c r="D113" s="3"/>
      <c r="E113" s="3"/>
      <c r="F113" s="3"/>
      <c r="G113" s="3"/>
      <c r="H113" s="3"/>
      <c r="I113" s="3"/>
      <c r="J113" s="3"/>
      <c r="K113" s="3"/>
      <c r="L113" s="2"/>
      <c r="M113" s="2"/>
      <c r="N113" s="2"/>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row>
    <row r="114" spans="1:65" ht="16" customHeight="1" x14ac:dyDescent="0.25">
      <c r="A114" s="4"/>
      <c r="B114" s="385" t="s">
        <v>176</v>
      </c>
      <c r="C114" s="360"/>
      <c r="D114" s="360"/>
      <c r="E114" s="360"/>
      <c r="F114" s="360"/>
      <c r="G114" s="360"/>
      <c r="H114" s="360"/>
      <c r="I114" s="360"/>
      <c r="J114" s="3"/>
      <c r="K114" s="3"/>
      <c r="L114" s="2"/>
      <c r="M114" s="2"/>
      <c r="N114" s="2"/>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row>
    <row r="115" spans="1:65" ht="16" customHeight="1" x14ac:dyDescent="0.25">
      <c r="A115" s="4"/>
      <c r="B115" s="360"/>
      <c r="C115" s="360"/>
      <c r="D115" s="360"/>
      <c r="E115" s="360"/>
      <c r="F115" s="360"/>
      <c r="G115" s="360"/>
      <c r="H115" s="360"/>
      <c r="I115" s="360"/>
      <c r="J115" s="3"/>
      <c r="K115" s="3"/>
      <c r="L115" s="2"/>
      <c r="M115" s="2"/>
      <c r="N115" s="2"/>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row>
    <row r="116" spans="1:65" ht="16" customHeight="1" x14ac:dyDescent="0.25">
      <c r="A116" s="4"/>
      <c r="B116" s="3"/>
      <c r="C116" s="3"/>
      <c r="D116" s="3"/>
      <c r="E116" s="3"/>
      <c r="F116" s="3"/>
      <c r="G116" s="3"/>
      <c r="H116" s="3"/>
      <c r="I116" s="3"/>
      <c r="J116" s="3"/>
      <c r="K116" s="3"/>
      <c r="L116" s="2"/>
      <c r="M116" s="2"/>
      <c r="N116" s="2"/>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row>
    <row r="117" spans="1:65" ht="16" customHeight="1" x14ac:dyDescent="0.25">
      <c r="A117" s="4"/>
      <c r="B117" s="3"/>
      <c r="C117" s="3"/>
      <c r="D117" s="3"/>
      <c r="E117" s="3"/>
      <c r="F117" s="3"/>
      <c r="G117" s="3"/>
      <c r="H117" s="3"/>
      <c r="I117" s="3"/>
      <c r="J117" s="3"/>
      <c r="K117" s="3"/>
      <c r="L117" s="2"/>
      <c r="M117" s="2"/>
      <c r="N117" s="2"/>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row>
    <row r="118" spans="1:65" ht="16" customHeight="1" x14ac:dyDescent="0.25">
      <c r="A118" s="4"/>
      <c r="B118" s="3"/>
      <c r="C118" s="3"/>
      <c r="D118" s="3"/>
      <c r="E118" s="3"/>
      <c r="F118" s="3"/>
      <c r="G118" s="3"/>
      <c r="H118" s="3"/>
      <c r="I118" s="3"/>
      <c r="J118" s="3"/>
      <c r="K118" s="3"/>
      <c r="L118" s="2"/>
      <c r="M118" s="2"/>
      <c r="N118" s="2"/>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row>
    <row r="119" spans="1:65" ht="16" customHeight="1" x14ac:dyDescent="0.25">
      <c r="A119" s="4"/>
      <c r="B119" s="3"/>
      <c r="C119" s="3"/>
      <c r="D119" s="3"/>
      <c r="E119" s="3"/>
      <c r="F119" s="3"/>
      <c r="G119" s="3"/>
      <c r="H119" s="3"/>
      <c r="I119" s="3"/>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row>
    <row r="120" spans="1:65" ht="16" customHeight="1" x14ac:dyDescent="0.25">
      <c r="A120" s="4"/>
      <c r="B120" s="3"/>
      <c r="C120" s="3"/>
      <c r="D120" s="3"/>
      <c r="E120" s="3"/>
      <c r="F120" s="3"/>
      <c r="G120" s="3"/>
      <c r="H120" s="3"/>
      <c r="I120" s="3"/>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row>
    <row r="121" spans="1:65" ht="16" customHeight="1" x14ac:dyDescent="0.25">
      <c r="A121" s="4"/>
      <c r="B121" s="385" t="s">
        <v>178</v>
      </c>
      <c r="C121" s="385"/>
      <c r="D121" s="385"/>
      <c r="E121" s="385"/>
      <c r="F121" s="385"/>
      <c r="G121" s="385"/>
      <c r="H121" s="385"/>
      <c r="I121" s="385"/>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row>
    <row r="122" spans="1:65" ht="16" customHeight="1" x14ac:dyDescent="0.25">
      <c r="A122" s="4"/>
      <c r="B122" s="385"/>
      <c r="C122" s="385"/>
      <c r="D122" s="385"/>
      <c r="E122" s="385"/>
      <c r="F122" s="385"/>
      <c r="G122" s="385"/>
      <c r="H122" s="385"/>
      <c r="I122" s="385"/>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row>
    <row r="123" spans="1:65" ht="16" customHeight="1" x14ac:dyDescent="0.25">
      <c r="A123" s="4"/>
      <c r="B123" s="385"/>
      <c r="C123" s="385"/>
      <c r="D123" s="385"/>
      <c r="E123" s="385"/>
      <c r="F123" s="385"/>
      <c r="G123" s="385"/>
      <c r="H123" s="385"/>
      <c r="I123" s="385"/>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row>
    <row r="124" spans="1:65" ht="16" customHeight="1" x14ac:dyDescent="0.25">
      <c r="A124" s="4"/>
      <c r="B124" s="385"/>
      <c r="C124" s="385"/>
      <c r="D124" s="385"/>
      <c r="E124" s="385"/>
      <c r="F124" s="385"/>
      <c r="G124" s="385"/>
      <c r="H124" s="385"/>
      <c r="I124" s="385"/>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row>
    <row r="125" spans="1:65" ht="16" customHeight="1" x14ac:dyDescent="0.25">
      <c r="A125" s="4"/>
      <c r="B125" s="385"/>
      <c r="C125" s="385"/>
      <c r="D125" s="385"/>
      <c r="E125" s="385"/>
      <c r="F125" s="385"/>
      <c r="G125" s="385"/>
      <c r="H125" s="385"/>
      <c r="I125" s="385"/>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ht="16" customHeight="1" x14ac:dyDescent="0.25">
      <c r="A126" s="4"/>
      <c r="B126" s="3"/>
      <c r="C126" s="3"/>
      <c r="D126" s="3"/>
      <c r="E126" s="3"/>
      <c r="F126" s="3"/>
      <c r="G126" s="3"/>
      <c r="H126" s="3"/>
      <c r="I126" s="3"/>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row>
    <row r="127" spans="1:65" ht="19" x14ac:dyDescent="0.25">
      <c r="A127" s="4" t="s">
        <v>523</v>
      </c>
      <c r="B127" s="3"/>
      <c r="C127" s="3"/>
      <c r="D127" s="3"/>
      <c r="E127" s="3"/>
      <c r="F127" s="3"/>
      <c r="G127" s="3"/>
      <c r="H127" s="3"/>
      <c r="I127" s="3"/>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row>
    <row r="128" spans="1:65" x14ac:dyDescent="0.2">
      <c r="A128" s="2"/>
      <c r="B128" s="385" t="s">
        <v>177</v>
      </c>
      <c r="C128" s="360"/>
      <c r="D128" s="360"/>
      <c r="E128" s="360"/>
      <c r="F128" s="360"/>
      <c r="G128" s="360"/>
      <c r="H128" s="360"/>
      <c r="I128" s="360"/>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row>
    <row r="129" spans="1:65" x14ac:dyDescent="0.2">
      <c r="A129" s="2"/>
      <c r="B129" s="360"/>
      <c r="C129" s="360"/>
      <c r="D129" s="360"/>
      <c r="E129" s="360"/>
      <c r="F129" s="360"/>
      <c r="G129" s="360"/>
      <c r="H129" s="360"/>
      <c r="I129" s="360"/>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row>
    <row r="130" spans="1:65" x14ac:dyDescent="0.2">
      <c r="A130" s="2"/>
      <c r="B130" s="3"/>
      <c r="C130" s="3"/>
      <c r="D130" s="3"/>
      <c r="E130" s="3"/>
      <c r="F130" s="3"/>
      <c r="G130" s="3"/>
      <c r="H130" s="3"/>
      <c r="I130" s="3"/>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row>
    <row r="131" spans="1:65" ht="19" x14ac:dyDescent="0.25">
      <c r="A131" s="4" t="s">
        <v>1</v>
      </c>
      <c r="B131" s="3"/>
      <c r="C131" s="3"/>
      <c r="D131" s="3"/>
      <c r="E131" s="3"/>
      <c r="F131" s="3"/>
      <c r="G131" s="3"/>
      <c r="H131" s="3"/>
      <c r="I131" s="3"/>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row>
    <row r="132" spans="1:65" ht="16" customHeight="1" x14ac:dyDescent="0.25">
      <c r="A132" s="4"/>
      <c r="B132" s="195" t="s">
        <v>235</v>
      </c>
      <c r="C132" s="3"/>
      <c r="D132" s="3"/>
      <c r="E132" s="3"/>
      <c r="F132" s="3"/>
      <c r="G132" s="3"/>
      <c r="H132" s="3"/>
      <c r="I132" s="3"/>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x14ac:dyDescent="0.2">
      <c r="A133" s="2"/>
      <c r="B133" s="146" t="s">
        <v>174</v>
      </c>
      <c r="C133" s="3"/>
      <c r="D133" s="3"/>
      <c r="E133" s="3"/>
      <c r="F133" s="3"/>
      <c r="G133" s="3"/>
      <c r="H133" s="3"/>
      <c r="I133" s="3"/>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row>
    <row r="134" spans="1:65" x14ac:dyDescent="0.2">
      <c r="A134" s="2"/>
      <c r="B134" s="3"/>
      <c r="C134" s="3"/>
      <c r="D134" s="3"/>
      <c r="E134" s="3"/>
      <c r="F134" s="3"/>
      <c r="G134" s="3"/>
      <c r="H134" s="3"/>
      <c r="I134" s="3"/>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row>
    <row r="135" spans="1:65" ht="19" x14ac:dyDescent="0.25">
      <c r="A135" s="4" t="s">
        <v>0</v>
      </c>
      <c r="B135" s="3"/>
      <c r="C135" s="3"/>
      <c r="D135" s="3"/>
      <c r="E135" s="3"/>
      <c r="F135" s="3"/>
      <c r="G135" s="3"/>
      <c r="H135" s="3"/>
      <c r="I135" s="3"/>
    </row>
    <row r="136" spans="1:65" x14ac:dyDescent="0.2">
      <c r="A136" s="2"/>
      <c r="B136" t="s">
        <v>458</v>
      </c>
      <c r="C136" s="3"/>
      <c r="D136" s="3"/>
      <c r="E136" s="3"/>
      <c r="F136" s="3"/>
      <c r="G136" s="3"/>
      <c r="H136" s="3"/>
      <c r="I136" s="3"/>
    </row>
    <row r="137" spans="1:65" x14ac:dyDescent="0.2">
      <c r="A137" s="2"/>
      <c r="B137" s="3"/>
      <c r="C137" s="3"/>
      <c r="D137" s="3"/>
      <c r="E137" s="3"/>
      <c r="F137" s="3"/>
      <c r="G137" s="3"/>
      <c r="H137" s="3"/>
      <c r="I137" s="3"/>
    </row>
    <row r="138" spans="1:65" x14ac:dyDescent="0.2">
      <c r="A138" s="2"/>
      <c r="B138" s="3"/>
      <c r="C138" s="3"/>
      <c r="D138" s="3"/>
      <c r="E138" s="3"/>
      <c r="F138" s="3"/>
      <c r="G138" s="3"/>
      <c r="H138" s="3"/>
      <c r="I138" s="3"/>
    </row>
    <row r="139" spans="1:65" x14ac:dyDescent="0.2">
      <c r="A139" s="2"/>
      <c r="B139" s="3"/>
      <c r="C139" s="3"/>
      <c r="D139" s="3"/>
      <c r="E139" s="3"/>
      <c r="F139" s="3"/>
      <c r="G139" s="3"/>
      <c r="H139" s="3"/>
      <c r="I139" s="3"/>
    </row>
    <row r="140" spans="1:65" x14ac:dyDescent="0.2">
      <c r="A140" s="2"/>
      <c r="B140" s="3"/>
      <c r="C140" s="3"/>
      <c r="D140" s="3"/>
      <c r="E140" s="3"/>
      <c r="F140" s="3"/>
      <c r="G140" s="3"/>
      <c r="H140" s="3"/>
      <c r="I140" s="3"/>
    </row>
    <row r="141" spans="1:65" x14ac:dyDescent="0.2">
      <c r="A141" s="2"/>
      <c r="B141" s="3"/>
      <c r="C141" s="3"/>
      <c r="D141" s="3"/>
      <c r="E141" s="3"/>
      <c r="F141" s="3"/>
      <c r="G141" s="3"/>
      <c r="H141" s="3"/>
      <c r="I141" s="3"/>
    </row>
    <row r="142" spans="1:65" x14ac:dyDescent="0.2">
      <c r="A142" s="2"/>
      <c r="B142" s="3"/>
      <c r="C142" s="3"/>
      <c r="D142" s="3"/>
      <c r="E142" s="3"/>
      <c r="F142" s="3"/>
      <c r="G142" s="3"/>
      <c r="H142" s="3"/>
      <c r="I142" s="3"/>
    </row>
  </sheetData>
  <mergeCells count="16">
    <mergeCell ref="B69:I70"/>
    <mergeCell ref="B128:I129"/>
    <mergeCell ref="B114:I115"/>
    <mergeCell ref="B121:I125"/>
    <mergeCell ref="B20:I21"/>
    <mergeCell ref="B30:I30"/>
    <mergeCell ref="B35:I36"/>
    <mergeCell ref="B41:I44"/>
    <mergeCell ref="B93:I95"/>
    <mergeCell ref="B23:I23"/>
    <mergeCell ref="B55:I55"/>
    <mergeCell ref="B62:I62"/>
    <mergeCell ref="B76:I77"/>
    <mergeCell ref="B84:I85"/>
    <mergeCell ref="E82:F82"/>
    <mergeCell ref="E74:F74"/>
  </mergeCells>
  <pageMargins left="0.7" right="0.7" top="0.75" bottom="0.75" header="0.3" footer="0.3"/>
  <pageSetup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3BE4B-5967-B741-A09D-A8FA1BE4B2DB}">
  <dimension ref="A1:BM191"/>
  <sheetViews>
    <sheetView showGridLines="0" topLeftCell="A8" zoomScale="120" zoomScaleNormal="120" workbookViewId="0"/>
  </sheetViews>
  <sheetFormatPr baseColWidth="10" defaultColWidth="10.83203125" defaultRowHeight="16" x14ac:dyDescent="0.2"/>
  <cols>
    <col min="1" max="1" width="10.83203125" style="1"/>
    <col min="2" max="2" width="11.33203125" style="1" customWidth="1"/>
    <col min="3" max="3" width="10.83203125" style="1" customWidth="1"/>
    <col min="4" max="5" width="10.83203125" style="1"/>
    <col min="6" max="7" width="10.83203125" style="1" customWidth="1"/>
    <col min="8" max="8" width="12.6640625" style="1" bestFit="1" customWidth="1"/>
    <col min="9" max="9" width="10.83203125" style="1"/>
    <col min="10" max="10" width="10.83203125" style="1" customWidth="1"/>
    <col min="11" max="16384" width="10.83203125" style="1"/>
  </cols>
  <sheetData>
    <row r="1" spans="1:49" ht="19" x14ac:dyDescent="0.25">
      <c r="A1" s="27" t="s">
        <v>334</v>
      </c>
      <c r="B1" s="237"/>
      <c r="C1" s="237"/>
      <c r="D1" s="237"/>
      <c r="E1" s="237"/>
      <c r="F1" s="237"/>
      <c r="G1" s="237"/>
      <c r="H1" s="237"/>
      <c r="I1" s="237"/>
      <c r="J1" s="238"/>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row>
    <row r="2" spans="1:49" x14ac:dyDescent="0.2">
      <c r="A2" s="240"/>
      <c r="B2" s="237"/>
      <c r="C2" s="237"/>
      <c r="D2" s="237"/>
      <c r="E2" s="237"/>
      <c r="F2" s="237"/>
      <c r="G2" s="237"/>
      <c r="H2" s="237"/>
      <c r="I2" s="237"/>
      <c r="J2" s="238"/>
      <c r="K2" s="239"/>
      <c r="L2" s="239"/>
      <c r="M2" s="239"/>
      <c r="N2" s="239"/>
      <c r="O2" s="239"/>
      <c r="P2" s="239"/>
      <c r="Q2" s="239"/>
      <c r="R2" s="239"/>
      <c r="S2" s="239"/>
      <c r="T2" s="239"/>
      <c r="U2" s="239"/>
      <c r="V2" s="239"/>
      <c r="W2" s="239"/>
      <c r="X2" s="239"/>
      <c r="Y2" s="239"/>
      <c r="Z2" s="239"/>
      <c r="AA2" s="239"/>
      <c r="AB2" s="239"/>
      <c r="AC2" s="239"/>
      <c r="AD2" s="239"/>
      <c r="AE2" s="239"/>
      <c r="AF2" s="239"/>
      <c r="AG2" s="239"/>
      <c r="AH2" s="239"/>
      <c r="AI2" s="239"/>
      <c r="AJ2" s="239"/>
      <c r="AK2" s="239"/>
      <c r="AL2" s="239"/>
      <c r="AM2" s="239"/>
      <c r="AN2" s="239"/>
      <c r="AO2" s="239"/>
      <c r="AP2" s="239"/>
      <c r="AQ2" s="239"/>
      <c r="AR2" s="239"/>
      <c r="AS2" s="239"/>
      <c r="AT2" s="239"/>
      <c r="AU2" s="239"/>
      <c r="AV2" s="239"/>
      <c r="AW2" s="239"/>
    </row>
    <row r="3" spans="1:49" x14ac:dyDescent="0.2">
      <c r="A3" s="241"/>
      <c r="B3" s="25" t="s">
        <v>13</v>
      </c>
      <c r="C3" s="237"/>
      <c r="D3" s="237"/>
      <c r="E3" s="237"/>
      <c r="F3" s="237"/>
      <c r="G3" s="237"/>
      <c r="H3" s="237"/>
      <c r="I3" s="237"/>
      <c r="J3" s="238"/>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row>
    <row r="4" spans="1:49" ht="16" customHeight="1" x14ac:dyDescent="0.2">
      <c r="A4" s="17"/>
      <c r="B4" s="288" t="s">
        <v>358</v>
      </c>
      <c r="C4" s="24"/>
      <c r="D4" s="24"/>
      <c r="E4" s="24"/>
      <c r="F4" s="24"/>
      <c r="G4" s="24"/>
      <c r="H4" s="24"/>
      <c r="I4" s="24"/>
      <c r="J4" s="16"/>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row>
    <row r="5" spans="1:49" x14ac:dyDescent="0.2">
      <c r="A5" s="17"/>
      <c r="B5" s="20"/>
      <c r="C5" s="137"/>
      <c r="D5" s="137"/>
      <c r="E5" s="137"/>
      <c r="F5" s="137"/>
      <c r="G5" s="137"/>
      <c r="H5" s="137"/>
      <c r="I5" s="137"/>
      <c r="J5" s="16"/>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row>
    <row r="6" spans="1:49" x14ac:dyDescent="0.2">
      <c r="A6" s="17"/>
      <c r="B6" s="135" t="s">
        <v>158</v>
      </c>
      <c r="C6" s="136"/>
      <c r="D6" s="138"/>
      <c r="E6" s="138"/>
      <c r="F6" s="138"/>
      <c r="G6" s="137"/>
      <c r="H6" s="137"/>
      <c r="I6" s="137"/>
      <c r="J6" s="16"/>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row>
    <row r="7" spans="1:49" x14ac:dyDescent="0.2">
      <c r="A7" s="17"/>
      <c r="B7" s="141" t="s">
        <v>153</v>
      </c>
      <c r="C7" s="290">
        <v>5</v>
      </c>
      <c r="D7" s="138"/>
      <c r="E7" s="138"/>
      <c r="F7" s="138"/>
      <c r="G7" s="137"/>
      <c r="H7" s="137"/>
      <c r="I7" s="137"/>
      <c r="J7" s="16"/>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row>
    <row r="8" spans="1:49" x14ac:dyDescent="0.2">
      <c r="A8" s="17"/>
      <c r="B8" s="141" t="s">
        <v>154</v>
      </c>
      <c r="C8" s="136">
        <v>10000000</v>
      </c>
      <c r="D8" s="138"/>
      <c r="E8" s="138"/>
      <c r="F8" s="138"/>
      <c r="G8" s="137"/>
      <c r="H8" s="137"/>
      <c r="I8" s="137"/>
      <c r="J8" s="16"/>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row>
    <row r="9" spans="1:49" x14ac:dyDescent="0.2">
      <c r="A9" s="17"/>
      <c r="B9" s="135"/>
      <c r="C9" s="138"/>
      <c r="D9" s="138"/>
      <c r="E9" s="138"/>
      <c r="F9" s="138"/>
      <c r="G9" s="137"/>
      <c r="H9" s="137"/>
      <c r="I9" s="137"/>
      <c r="J9" s="16"/>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1:49" x14ac:dyDescent="0.2">
      <c r="A10" s="241"/>
      <c r="B10" s="288" t="s">
        <v>400</v>
      </c>
      <c r="C10" s="244"/>
      <c r="D10" s="244"/>
      <c r="E10" s="244"/>
      <c r="F10" s="237"/>
      <c r="G10" s="237"/>
      <c r="H10" s="237"/>
      <c r="I10" s="237"/>
      <c r="J10" s="238"/>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row>
    <row r="11" spans="1:49" x14ac:dyDescent="0.2">
      <c r="A11" s="241"/>
      <c r="B11" s="237"/>
      <c r="C11" s="244"/>
      <c r="D11" s="244"/>
      <c r="E11" s="244"/>
      <c r="F11" s="237"/>
      <c r="G11" s="237"/>
      <c r="H11" s="237"/>
      <c r="I11" s="237"/>
      <c r="J11" s="238"/>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row>
    <row r="12" spans="1:49" x14ac:dyDescent="0.2">
      <c r="A12" s="241"/>
      <c r="B12" s="237"/>
      <c r="C12" s="289" t="s">
        <v>401</v>
      </c>
      <c r="D12" s="244"/>
      <c r="E12" s="244"/>
      <c r="F12" s="237"/>
      <c r="G12" s="237"/>
      <c r="H12" s="237"/>
      <c r="I12" s="237"/>
      <c r="J12" s="238"/>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row>
    <row r="13" spans="1:49" x14ac:dyDescent="0.2">
      <c r="A13" s="241"/>
      <c r="B13" s="237"/>
      <c r="C13" s="244">
        <v>33500000</v>
      </c>
      <c r="D13" s="244"/>
      <c r="E13" s="244"/>
      <c r="F13" s="237"/>
      <c r="G13" s="237"/>
      <c r="H13" s="237"/>
      <c r="I13" s="237"/>
      <c r="J13" s="238"/>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row>
    <row r="14" spans="1:49" x14ac:dyDescent="0.2">
      <c r="A14" s="241"/>
      <c r="B14" s="237"/>
      <c r="C14" s="244">
        <v>47000000</v>
      </c>
      <c r="D14" s="244"/>
      <c r="E14" s="244"/>
      <c r="F14" s="237"/>
      <c r="G14" s="237"/>
      <c r="H14" s="237"/>
      <c r="I14" s="237"/>
      <c r="J14" s="238"/>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row>
    <row r="15" spans="1:49" x14ac:dyDescent="0.2">
      <c r="A15" s="241"/>
      <c r="B15" s="237"/>
      <c r="C15" s="244">
        <v>62700000</v>
      </c>
      <c r="D15" s="244"/>
      <c r="E15" s="244"/>
      <c r="F15" s="237"/>
      <c r="G15" s="237"/>
      <c r="H15" s="237"/>
      <c r="I15" s="237"/>
      <c r="J15" s="238"/>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row>
    <row r="16" spans="1:49" x14ac:dyDescent="0.2">
      <c r="A16" s="241"/>
      <c r="B16" s="237"/>
      <c r="C16" s="244">
        <v>91000000</v>
      </c>
      <c r="D16" s="244"/>
      <c r="E16" s="244"/>
      <c r="F16" s="237"/>
      <c r="G16" s="237"/>
      <c r="H16" s="237"/>
      <c r="I16" s="237"/>
      <c r="J16" s="238"/>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row>
    <row r="17" spans="1:49" x14ac:dyDescent="0.2">
      <c r="A17" s="241"/>
      <c r="B17" s="237"/>
      <c r="C17" s="244"/>
      <c r="D17" s="244"/>
      <c r="E17" s="244"/>
      <c r="F17" s="237"/>
      <c r="G17" s="237"/>
      <c r="H17" s="237"/>
      <c r="I17" s="237"/>
      <c r="J17" s="238"/>
      <c r="K17" s="239"/>
      <c r="L17" s="239"/>
      <c r="M17" s="291"/>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row>
    <row r="18" spans="1:49" x14ac:dyDescent="0.2">
      <c r="A18" s="241"/>
      <c r="B18" s="394" t="s">
        <v>374</v>
      </c>
      <c r="C18" s="395"/>
      <c r="D18" s="395"/>
      <c r="E18" s="395"/>
      <c r="F18" s="395"/>
      <c r="G18" s="395"/>
      <c r="H18" s="395"/>
      <c r="I18" s="395"/>
      <c r="J18" s="238"/>
      <c r="K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row>
    <row r="19" spans="1:49" ht="16" customHeight="1" x14ac:dyDescent="0.2">
      <c r="A19" s="241"/>
      <c r="B19" s="395"/>
      <c r="C19" s="395"/>
      <c r="D19" s="395"/>
      <c r="E19" s="395"/>
      <c r="F19" s="395"/>
      <c r="G19" s="395"/>
      <c r="H19" s="395"/>
      <c r="I19" s="395"/>
      <c r="J19" s="238"/>
      <c r="K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row>
    <row r="20" spans="1:49" ht="16" customHeight="1" x14ac:dyDescent="0.2">
      <c r="A20" s="241"/>
      <c r="B20" s="237"/>
      <c r="C20" s="244"/>
      <c r="D20" s="141" t="s">
        <v>153</v>
      </c>
      <c r="E20" s="259">
        <v>0.45</v>
      </c>
      <c r="F20" s="237"/>
      <c r="G20" s="237"/>
      <c r="H20" s="237"/>
      <c r="I20" s="237"/>
      <c r="J20" s="238"/>
      <c r="K20" s="239"/>
      <c r="Q20" s="239"/>
      <c r="R20" s="239"/>
      <c r="S20" s="239"/>
      <c r="T20" s="239"/>
      <c r="U20" s="239"/>
      <c r="V20" s="239"/>
      <c r="W20" s="239"/>
      <c r="X20" s="239"/>
      <c r="Y20" s="239"/>
      <c r="Z20" s="239"/>
      <c r="AA20" s="239"/>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row>
    <row r="21" spans="1:49" ht="16" customHeight="1" x14ac:dyDescent="0.2">
      <c r="A21" s="241"/>
      <c r="B21" s="237"/>
      <c r="C21" s="244"/>
      <c r="D21" s="245"/>
      <c r="E21" s="244"/>
      <c r="F21" s="237"/>
      <c r="G21" s="237"/>
      <c r="H21" s="237"/>
      <c r="I21" s="237"/>
      <c r="J21" s="238"/>
      <c r="K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row>
    <row r="22" spans="1:49" ht="16" customHeight="1" x14ac:dyDescent="0.2">
      <c r="A22" s="241"/>
      <c r="B22" s="362" t="s">
        <v>359</v>
      </c>
      <c r="C22" s="362"/>
      <c r="D22" s="362"/>
      <c r="E22" s="362"/>
      <c r="F22" s="362"/>
      <c r="G22" s="362"/>
      <c r="H22" s="362"/>
      <c r="I22" s="362"/>
      <c r="J22" s="238"/>
      <c r="K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row>
    <row r="23" spans="1:49" ht="16" customHeight="1" x14ac:dyDescent="0.2">
      <c r="A23" s="241"/>
      <c r="B23" s="299" t="s">
        <v>361</v>
      </c>
      <c r="C23" s="246"/>
      <c r="D23" s="246"/>
      <c r="E23" s="246"/>
      <c r="F23" s="246"/>
      <c r="G23" s="246"/>
      <c r="H23" s="246"/>
      <c r="I23" s="246"/>
      <c r="J23" s="238"/>
      <c r="K23" s="239"/>
      <c r="Q23" s="239"/>
      <c r="R23" s="239"/>
      <c r="S23" s="239"/>
      <c r="T23" s="239"/>
      <c r="U23" s="239"/>
      <c r="V23" s="239"/>
      <c r="W23" s="239"/>
      <c r="X23" s="239"/>
      <c r="Y23" s="239"/>
      <c r="Z23" s="239"/>
      <c r="AA23" s="239"/>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row>
    <row r="24" spans="1:49" ht="16" customHeight="1" x14ac:dyDescent="0.2">
      <c r="A24" s="241"/>
      <c r="B24" s="299" t="s">
        <v>362</v>
      </c>
      <c r="C24" s="246"/>
      <c r="D24" s="246"/>
      <c r="E24" s="246"/>
      <c r="F24" s="246"/>
      <c r="G24" s="246"/>
      <c r="H24" s="246"/>
      <c r="I24" s="246"/>
      <c r="J24" s="238"/>
      <c r="K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39"/>
      <c r="AM24" s="239"/>
      <c r="AN24" s="239"/>
      <c r="AO24" s="239"/>
      <c r="AP24" s="239"/>
      <c r="AQ24" s="239"/>
      <c r="AR24" s="239"/>
      <c r="AS24" s="239"/>
      <c r="AT24" s="239"/>
      <c r="AU24" s="239"/>
      <c r="AV24" s="239"/>
      <c r="AW24" s="239"/>
    </row>
    <row r="25" spans="1:49" ht="16" customHeight="1" x14ac:dyDescent="0.2">
      <c r="A25" s="241"/>
      <c r="B25" s="299" t="s">
        <v>360</v>
      </c>
      <c r="C25" s="246"/>
      <c r="D25" s="246"/>
      <c r="E25" s="246"/>
      <c r="F25" s="246"/>
      <c r="G25" s="246"/>
      <c r="H25" s="246"/>
      <c r="I25" s="246"/>
      <c r="J25" s="238"/>
      <c r="K25" s="239"/>
      <c r="Q25" s="239"/>
      <c r="R25" s="239"/>
      <c r="S25" s="239"/>
      <c r="T25" s="239"/>
      <c r="U25" s="239"/>
      <c r="V25" s="239"/>
      <c r="W25" s="239"/>
      <c r="X25" s="239"/>
      <c r="Y25" s="239"/>
      <c r="Z25" s="239"/>
      <c r="AA25" s="239"/>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row>
    <row r="26" spans="1:49" ht="16" customHeight="1" x14ac:dyDescent="0.2">
      <c r="A26" s="241"/>
      <c r="B26" s="299" t="s">
        <v>367</v>
      </c>
      <c r="C26" s="246"/>
      <c r="D26" s="246"/>
      <c r="E26" s="246"/>
      <c r="F26" s="246"/>
      <c r="G26" s="246"/>
      <c r="H26" s="246"/>
      <c r="I26" s="246"/>
      <c r="J26" s="238"/>
      <c r="K26" s="239"/>
      <c r="Q26" s="239"/>
      <c r="R26" s="239"/>
      <c r="S26" s="239"/>
      <c r="T26" s="239"/>
      <c r="U26" s="239"/>
      <c r="V26" s="239"/>
      <c r="W26" s="239"/>
      <c r="X26" s="239"/>
      <c r="Y26" s="239"/>
      <c r="Z26" s="239"/>
      <c r="AA26" s="239"/>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row>
    <row r="27" spans="1:49" ht="16" customHeight="1" x14ac:dyDescent="0.2">
      <c r="A27" s="241"/>
      <c r="B27" s="299" t="s">
        <v>214</v>
      </c>
      <c r="C27" s="246"/>
      <c r="D27" s="246"/>
      <c r="E27" s="246"/>
      <c r="F27" s="246"/>
      <c r="G27" s="246"/>
      <c r="H27" s="246"/>
      <c r="I27" s="246"/>
      <c r="J27" s="238"/>
      <c r="K27" s="239"/>
      <c r="Q27" s="239"/>
      <c r="R27" s="239"/>
      <c r="S27" s="239"/>
      <c r="T27" s="239"/>
      <c r="U27" s="239"/>
      <c r="V27" s="239"/>
      <c r="W27" s="239"/>
      <c r="X27" s="239"/>
      <c r="Y27" s="239"/>
      <c r="Z27" s="239"/>
      <c r="AA27" s="239"/>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row>
    <row r="28" spans="1:49" ht="16" customHeight="1" x14ac:dyDescent="0.2">
      <c r="A28" s="241"/>
      <c r="B28" s="299" t="s">
        <v>363</v>
      </c>
      <c r="C28" s="246"/>
      <c r="D28" s="246"/>
      <c r="E28" s="246"/>
      <c r="F28" s="246"/>
      <c r="G28" s="246"/>
      <c r="H28" s="246"/>
      <c r="I28" s="246"/>
      <c r="J28" s="238"/>
      <c r="K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row>
    <row r="29" spans="1:49" x14ac:dyDescent="0.2">
      <c r="A29" s="241"/>
      <c r="B29" s="299" t="s">
        <v>364</v>
      </c>
      <c r="C29" s="246"/>
      <c r="D29" s="246"/>
      <c r="E29" s="246"/>
      <c r="F29" s="246"/>
      <c r="G29" s="246"/>
      <c r="H29" s="246"/>
      <c r="I29" s="246"/>
      <c r="J29" s="238"/>
      <c r="K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row>
    <row r="30" spans="1:49" x14ac:dyDescent="0.2">
      <c r="A30" s="241"/>
      <c r="B30" s="299" t="s">
        <v>365</v>
      </c>
      <c r="C30" s="246"/>
      <c r="D30" s="246"/>
      <c r="E30" s="246"/>
      <c r="F30" s="246"/>
      <c r="G30" s="246"/>
      <c r="H30" s="246"/>
      <c r="I30" s="246"/>
      <c r="J30" s="238"/>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row>
    <row r="31" spans="1:49" x14ac:dyDescent="0.2">
      <c r="A31" s="241"/>
      <c r="B31" s="299" t="s">
        <v>366</v>
      </c>
      <c r="C31" s="246"/>
      <c r="D31" s="246"/>
      <c r="E31" s="246"/>
      <c r="F31" s="246"/>
      <c r="G31" s="246"/>
      <c r="H31" s="246"/>
      <c r="I31" s="246"/>
      <c r="J31" s="238"/>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row>
    <row r="32" spans="1:49" x14ac:dyDescent="0.2">
      <c r="A32" s="241"/>
      <c r="B32" s="316" t="s">
        <v>434</v>
      </c>
      <c r="C32" s="246"/>
      <c r="D32" s="246"/>
      <c r="E32" s="246"/>
      <c r="F32" s="246"/>
      <c r="G32" s="246"/>
      <c r="H32" s="246"/>
      <c r="I32" s="246"/>
      <c r="J32" s="238"/>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row>
    <row r="33" spans="1:49" ht="16" customHeight="1" thickBot="1" x14ac:dyDescent="0.25">
      <c r="A33" s="247"/>
      <c r="B33" s="248"/>
      <c r="C33" s="249"/>
      <c r="D33" s="249"/>
      <c r="E33" s="249"/>
      <c r="F33" s="248"/>
      <c r="G33" s="248"/>
      <c r="H33" s="248"/>
      <c r="I33" s="248"/>
      <c r="J33" s="250"/>
      <c r="K33" s="239"/>
      <c r="L33" s="239"/>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row>
    <row r="34" spans="1:49" ht="16" customHeight="1" x14ac:dyDescent="0.2">
      <c r="A34" s="239"/>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row>
    <row r="35" spans="1:49" ht="16" customHeight="1" x14ac:dyDescent="0.25">
      <c r="A35" s="4" t="s">
        <v>10</v>
      </c>
      <c r="B35" s="239"/>
      <c r="C35" s="239"/>
      <c r="D35" s="239"/>
      <c r="E35" s="239"/>
      <c r="F35" s="239"/>
      <c r="G35" s="239"/>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row>
    <row r="36" spans="1:49" ht="16" customHeight="1" x14ac:dyDescent="0.2">
      <c r="A36" s="7" t="s">
        <v>9</v>
      </c>
      <c r="B36" s="363" t="s">
        <v>399</v>
      </c>
      <c r="C36" s="363"/>
      <c r="D36" s="363"/>
      <c r="E36" s="363"/>
      <c r="F36" s="363"/>
      <c r="G36" s="363"/>
      <c r="H36" s="363"/>
      <c r="I36" s="363"/>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row>
    <row r="37" spans="1:49" ht="16" customHeight="1" x14ac:dyDescent="0.2">
      <c r="A37" s="7"/>
      <c r="B37" s="363"/>
      <c r="C37" s="363"/>
      <c r="D37" s="363"/>
      <c r="E37" s="363"/>
      <c r="F37" s="363"/>
      <c r="G37" s="363"/>
      <c r="H37" s="363"/>
      <c r="I37" s="363"/>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row>
    <row r="38" spans="1:49" ht="16" customHeight="1" x14ac:dyDescent="0.2">
      <c r="A38" s="7"/>
      <c r="B38" s="239"/>
      <c r="C38" s="239"/>
      <c r="D38" s="239"/>
      <c r="E38" s="239"/>
      <c r="F38" s="239"/>
      <c r="G38" s="239"/>
      <c r="H38" s="239"/>
      <c r="I38" s="239"/>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row>
    <row r="39" spans="1:49" ht="16" customHeight="1" x14ac:dyDescent="0.2">
      <c r="A39" s="7"/>
      <c r="B39" s="239"/>
      <c r="C39" s="239"/>
      <c r="D39" s="239"/>
      <c r="E39" s="239"/>
      <c r="F39" s="251"/>
      <c r="G39" s="251"/>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row>
    <row r="40" spans="1:49" ht="16" customHeight="1" thickBot="1" x14ac:dyDescent="0.25">
      <c r="A40" s="7"/>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c r="AR40" s="239"/>
      <c r="AS40" s="239"/>
      <c r="AT40" s="239"/>
      <c r="AU40" s="239"/>
      <c r="AV40" s="239"/>
      <c r="AW40" s="239"/>
    </row>
    <row r="41" spans="1:49" ht="16" customHeight="1" thickBot="1" x14ac:dyDescent="0.25">
      <c r="A41" s="7"/>
      <c r="B41" s="239"/>
      <c r="C41" s="239"/>
      <c r="D41" s="239"/>
      <c r="E41" s="239"/>
      <c r="F41" s="298" t="s">
        <v>375</v>
      </c>
      <c r="G41" s="274">
        <f>1-_xlfn.GAMMA.DIST(C15,$C$7,$C$8,TRUE)</f>
        <v>0.25053945632540242</v>
      </c>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239"/>
    </row>
    <row r="42" spans="1:49" ht="16" customHeight="1" x14ac:dyDescent="0.2">
      <c r="A42" s="7"/>
      <c r="B42" s="239"/>
      <c r="C42" s="239"/>
      <c r="D42" s="239"/>
      <c r="E42" s="239"/>
      <c r="F42" s="239"/>
      <c r="G42" s="239"/>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row>
    <row r="43" spans="1:49" ht="16" customHeight="1" x14ac:dyDescent="0.2">
      <c r="A43" s="7"/>
      <c r="B43" s="239"/>
      <c r="C43" s="239"/>
      <c r="D43" s="239"/>
      <c r="E43" s="239"/>
      <c r="F43" s="239"/>
      <c r="G43" s="239"/>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row>
    <row r="44" spans="1:49" ht="16" customHeight="1" x14ac:dyDescent="0.2">
      <c r="A44" s="7" t="s">
        <v>8</v>
      </c>
      <c r="B44" s="363" t="s">
        <v>376</v>
      </c>
      <c r="C44" s="363"/>
      <c r="D44" s="363"/>
      <c r="E44" s="363"/>
      <c r="F44" s="363"/>
      <c r="G44" s="363"/>
      <c r="H44" s="363"/>
      <c r="I44" s="363"/>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row>
    <row r="45" spans="1:49" ht="16" customHeight="1" x14ac:dyDescent="0.2">
      <c r="A45" s="7"/>
      <c r="B45" s="363"/>
      <c r="C45" s="363"/>
      <c r="D45" s="363"/>
      <c r="E45" s="363"/>
      <c r="F45" s="363"/>
      <c r="G45" s="363"/>
      <c r="H45" s="363"/>
      <c r="I45" s="363"/>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row>
    <row r="46" spans="1:49" ht="16" customHeight="1" x14ac:dyDescent="0.2">
      <c r="A46" s="7"/>
      <c r="B46" s="239"/>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row>
    <row r="47" spans="1:49" ht="16" customHeight="1" x14ac:dyDescent="0.2">
      <c r="A47" s="7"/>
      <c r="B47" s="239"/>
      <c r="C47" s="239"/>
      <c r="D47" s="239"/>
      <c r="E47" s="239"/>
      <c r="F47" s="251"/>
      <c r="G47" s="251"/>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row>
    <row r="48" spans="1:49" ht="16" customHeight="1" thickBot="1" x14ac:dyDescent="0.25">
      <c r="A48" s="7"/>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row>
    <row r="49" spans="1:49" ht="16" customHeight="1" thickBot="1" x14ac:dyDescent="0.25">
      <c r="A49" s="7"/>
      <c r="B49" s="239"/>
      <c r="C49" s="239"/>
      <c r="D49" s="239"/>
      <c r="E49" s="239"/>
      <c r="F49" s="298" t="s">
        <v>378</v>
      </c>
      <c r="G49" s="274">
        <f>G41^E20</f>
        <v>0.53640678030716848</v>
      </c>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row>
    <row r="50" spans="1:49" ht="16" customHeight="1" x14ac:dyDescent="0.2">
      <c r="A50" s="7"/>
      <c r="B50" s="239"/>
      <c r="C50" s="239"/>
      <c r="D50" s="239"/>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row>
    <row r="51" spans="1:49" ht="16" customHeight="1" x14ac:dyDescent="0.2">
      <c r="A51" s="7" t="s">
        <v>7</v>
      </c>
      <c r="B51" s="363" t="s">
        <v>402</v>
      </c>
      <c r="C51" s="363"/>
      <c r="D51" s="363"/>
      <c r="E51" s="363"/>
      <c r="F51" s="363"/>
      <c r="G51" s="363"/>
      <c r="H51" s="363"/>
      <c r="I51" s="363"/>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row>
    <row r="52" spans="1:49" ht="16" customHeight="1" x14ac:dyDescent="0.2">
      <c r="A52" s="7"/>
      <c r="B52" s="363"/>
      <c r="C52" s="363"/>
      <c r="D52" s="363"/>
      <c r="E52" s="363"/>
      <c r="F52" s="363"/>
      <c r="G52" s="363"/>
      <c r="H52" s="363"/>
      <c r="I52" s="363"/>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row>
    <row r="53" spans="1:49" ht="16" customHeight="1" x14ac:dyDescent="0.2">
      <c r="A53" s="7"/>
      <c r="B53" s="80"/>
      <c r="C53" s="80"/>
      <c r="D53" s="80"/>
      <c r="E53" s="80"/>
      <c r="F53" s="80"/>
      <c r="G53" s="80"/>
      <c r="H53" s="80"/>
      <c r="I53" s="80"/>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row>
    <row r="54" spans="1:49" ht="16" customHeight="1" x14ac:dyDescent="0.2">
      <c r="A54" s="7"/>
      <c r="B54" s="239"/>
      <c r="C54" s="239"/>
      <c r="D54" s="239"/>
      <c r="E54" s="239"/>
      <c r="F54" s="239"/>
      <c r="G54" s="239"/>
      <c r="H54" s="239"/>
      <c r="I54" s="11"/>
      <c r="J54" s="239"/>
      <c r="K54" s="239"/>
      <c r="L54" s="239"/>
      <c r="M54" s="239"/>
      <c r="N54" s="239"/>
      <c r="O54" s="239"/>
      <c r="P54" s="239"/>
      <c r="Q54" s="239"/>
      <c r="R54" s="239"/>
      <c r="S54" s="239"/>
      <c r="T54" s="239"/>
      <c r="U54" s="239"/>
      <c r="V54" s="239"/>
      <c r="W54" s="239"/>
      <c r="X54" s="239"/>
      <c r="Y54" s="239"/>
      <c r="Z54" s="239"/>
      <c r="AA54" s="239"/>
      <c r="AB54" s="239"/>
      <c r="AC54" s="239"/>
      <c r="AD54" s="239"/>
      <c r="AE54" s="239"/>
      <c r="AF54" s="239"/>
      <c r="AG54" s="239"/>
      <c r="AH54" s="239"/>
      <c r="AI54" s="239"/>
      <c r="AJ54" s="239"/>
      <c r="AK54" s="239"/>
      <c r="AL54" s="239"/>
      <c r="AM54" s="239"/>
      <c r="AN54" s="239"/>
      <c r="AO54" s="239"/>
      <c r="AP54" s="239"/>
      <c r="AQ54" s="239"/>
      <c r="AR54" s="239"/>
      <c r="AS54" s="239"/>
      <c r="AT54" s="239"/>
      <c r="AU54" s="239"/>
      <c r="AV54" s="239"/>
      <c r="AW54" s="239"/>
    </row>
    <row r="55" spans="1:49" ht="16" customHeight="1" x14ac:dyDescent="0.2">
      <c r="A55" s="7"/>
      <c r="B55" s="239"/>
      <c r="C55" s="239"/>
      <c r="D55" s="239"/>
      <c r="E55" s="239"/>
      <c r="F55" s="251"/>
      <c r="G55" s="251"/>
      <c r="H55" s="239"/>
      <c r="I55" s="239"/>
      <c r="J55" s="239"/>
      <c r="K55" s="239"/>
      <c r="L55" s="239"/>
      <c r="M55" s="239"/>
      <c r="N55" s="239"/>
      <c r="O55" s="239"/>
      <c r="P55" s="239"/>
      <c r="Q55" s="239"/>
      <c r="R55" s="239"/>
      <c r="S55" s="239"/>
      <c r="T55" s="239"/>
      <c r="U55" s="239"/>
      <c r="V55" s="239"/>
      <c r="W55" s="239"/>
      <c r="X55" s="239"/>
      <c r="Y55" s="239"/>
      <c r="Z55" s="239"/>
      <c r="AA55" s="239"/>
      <c r="AB55" s="239"/>
      <c r="AC55" s="239"/>
      <c r="AD55" s="239"/>
      <c r="AE55" s="239"/>
      <c r="AF55" s="239"/>
      <c r="AG55" s="239"/>
      <c r="AH55" s="239"/>
      <c r="AI55" s="239"/>
      <c r="AJ55" s="239"/>
      <c r="AK55" s="239"/>
      <c r="AL55" s="239"/>
      <c r="AM55" s="239"/>
      <c r="AN55" s="239"/>
      <c r="AO55" s="239"/>
      <c r="AP55" s="239"/>
      <c r="AQ55" s="239"/>
      <c r="AR55" s="239"/>
      <c r="AS55" s="239"/>
      <c r="AT55" s="239"/>
      <c r="AU55" s="239"/>
      <c r="AV55" s="239"/>
      <c r="AW55" s="239"/>
    </row>
    <row r="56" spans="1:49" ht="16" customHeight="1" x14ac:dyDescent="0.2">
      <c r="A56" s="7"/>
      <c r="B56" s="239"/>
      <c r="C56" s="239"/>
      <c r="D56" s="239"/>
      <c r="E56" s="239"/>
      <c r="F56" s="239"/>
      <c r="G56" s="239"/>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row>
    <row r="57" spans="1:49" ht="16" customHeight="1" thickBot="1" x14ac:dyDescent="0.25">
      <c r="A57" s="7"/>
      <c r="B57" s="239"/>
      <c r="C57" s="239"/>
      <c r="D57" s="239"/>
      <c r="E57" s="239"/>
      <c r="F57" s="239"/>
      <c r="G57" s="239"/>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row>
    <row r="58" spans="1:49" ht="16" customHeight="1" thickBot="1" x14ac:dyDescent="0.25">
      <c r="A58" s="7"/>
      <c r="B58" s="239"/>
      <c r="C58" s="239"/>
      <c r="D58" s="239"/>
      <c r="E58" s="239"/>
      <c r="F58" s="298" t="s">
        <v>377</v>
      </c>
      <c r="G58" s="274">
        <f>G41/G49</f>
        <v>0.46706989084279149</v>
      </c>
      <c r="H58" s="239"/>
      <c r="I58" s="239"/>
      <c r="J58" s="239"/>
      <c r="K58" s="239"/>
      <c r="L58" s="239"/>
      <c r="M58" s="239"/>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row>
    <row r="59" spans="1:49" ht="16" customHeight="1" x14ac:dyDescent="0.2">
      <c r="A59" s="7"/>
      <c r="B59" s="239"/>
      <c r="C59" s="239"/>
      <c r="D59" s="239"/>
      <c r="E59" s="239"/>
      <c r="F59" s="239"/>
      <c r="G59" s="239"/>
      <c r="H59" s="239"/>
      <c r="I59" s="239"/>
      <c r="J59" s="239"/>
      <c r="K59" s="239"/>
      <c r="L59" s="239"/>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39"/>
    </row>
    <row r="60" spans="1:49" ht="16" customHeight="1" x14ac:dyDescent="0.2">
      <c r="A60" s="7"/>
      <c r="B60" s="239"/>
      <c r="C60" s="239"/>
      <c r="D60" s="239"/>
      <c r="E60" s="239"/>
      <c r="F60" s="239"/>
      <c r="G60" s="239"/>
      <c r="H60" s="239"/>
      <c r="I60" s="239"/>
      <c r="J60" s="239"/>
      <c r="P60" s="239"/>
      <c r="Q60" s="239"/>
      <c r="R60" s="239"/>
      <c r="S60" s="239"/>
      <c r="T60" s="239"/>
      <c r="U60" s="239"/>
      <c r="V60" s="239"/>
      <c r="W60" s="239"/>
      <c r="X60" s="239"/>
      <c r="Y60" s="239"/>
      <c r="Z60" s="239"/>
      <c r="AA60" s="239"/>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39"/>
    </row>
    <row r="61" spans="1:49" ht="16" customHeight="1" x14ac:dyDescent="0.2">
      <c r="A61" s="7" t="s">
        <v>6</v>
      </c>
      <c r="B61" s="363" t="s">
        <v>435</v>
      </c>
      <c r="C61" s="363"/>
      <c r="D61" s="363"/>
      <c r="E61" s="363"/>
      <c r="F61" s="363"/>
      <c r="G61" s="363"/>
      <c r="H61" s="363"/>
      <c r="I61" s="363"/>
      <c r="J61" s="239"/>
      <c r="P61" s="239"/>
      <c r="Q61" s="239"/>
      <c r="R61" s="239"/>
      <c r="S61" s="239"/>
      <c r="T61" s="239"/>
      <c r="U61" s="239"/>
      <c r="V61" s="239"/>
      <c r="W61" s="239"/>
      <c r="X61" s="239"/>
      <c r="Y61" s="239"/>
      <c r="Z61" s="239"/>
      <c r="AA61" s="239"/>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row>
    <row r="62" spans="1:49" ht="16" customHeight="1" x14ac:dyDescent="0.2">
      <c r="A62" s="7"/>
      <c r="B62" s="363"/>
      <c r="C62" s="363"/>
      <c r="D62" s="363"/>
      <c r="E62" s="363"/>
      <c r="F62" s="363"/>
      <c r="G62" s="363"/>
      <c r="H62" s="363"/>
      <c r="I62" s="363"/>
      <c r="J62" s="239"/>
      <c r="P62" s="239"/>
      <c r="Q62" s="239"/>
      <c r="R62" s="239"/>
      <c r="S62" s="239"/>
      <c r="T62" s="239"/>
      <c r="U62" s="239"/>
      <c r="V62" s="239"/>
      <c r="W62" s="239"/>
      <c r="X62" s="239"/>
      <c r="Y62" s="239"/>
      <c r="Z62" s="239"/>
      <c r="AA62" s="239"/>
      <c r="AB62" s="239"/>
      <c r="AC62" s="239"/>
      <c r="AD62" s="239"/>
      <c r="AE62" s="239"/>
      <c r="AF62" s="239"/>
      <c r="AG62" s="239"/>
      <c r="AH62" s="239"/>
      <c r="AI62" s="239"/>
      <c r="AJ62" s="239"/>
      <c r="AK62" s="239"/>
      <c r="AL62" s="239"/>
      <c r="AM62" s="239"/>
      <c r="AN62" s="239"/>
      <c r="AO62" s="239"/>
      <c r="AP62" s="239"/>
      <c r="AQ62" s="239"/>
      <c r="AR62" s="239"/>
      <c r="AS62" s="239"/>
      <c r="AT62" s="239"/>
      <c r="AU62" s="239"/>
      <c r="AV62" s="239"/>
      <c r="AW62" s="239"/>
    </row>
    <row r="63" spans="1:49" ht="16" customHeight="1" x14ac:dyDescent="0.2">
      <c r="A63" s="7"/>
      <c r="B63" s="239"/>
      <c r="C63" s="239"/>
      <c r="D63" s="239"/>
      <c r="E63" s="239"/>
      <c r="F63" s="239"/>
      <c r="G63" s="239"/>
      <c r="H63" s="239"/>
      <c r="I63" s="239"/>
      <c r="J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row>
    <row r="64" spans="1:49" ht="16" customHeight="1" x14ac:dyDescent="0.2">
      <c r="A64" s="7"/>
      <c r="B64" s="239"/>
      <c r="C64" s="239"/>
      <c r="D64" s="239"/>
      <c r="E64" s="239"/>
      <c r="F64" s="251"/>
      <c r="G64" s="251"/>
      <c r="H64" s="239"/>
      <c r="I64" s="239"/>
      <c r="J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row>
    <row r="65" spans="1:49" ht="16" customHeight="1" x14ac:dyDescent="0.2">
      <c r="A65" s="7"/>
      <c r="B65" s="239"/>
      <c r="C65" s="239"/>
      <c r="D65" s="239"/>
      <c r="E65" s="239"/>
      <c r="F65" s="239"/>
      <c r="G65" s="239"/>
      <c r="H65" s="239"/>
      <c r="I65" s="239"/>
      <c r="J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row>
    <row r="66" spans="1:49" ht="16" customHeight="1" thickBot="1" x14ac:dyDescent="0.25">
      <c r="A66" s="7"/>
      <c r="B66" s="239"/>
      <c r="C66" s="239"/>
      <c r="D66" s="239"/>
      <c r="E66" s="239"/>
      <c r="F66" s="239"/>
      <c r="G66" s="239"/>
      <c r="H66" s="239"/>
      <c r="I66" s="239"/>
      <c r="J66" s="239"/>
      <c r="P66" s="239"/>
      <c r="Q66" s="239"/>
      <c r="R66" s="239"/>
      <c r="S66" s="239"/>
      <c r="T66" s="239"/>
      <c r="U66" s="239"/>
      <c r="V66" s="239"/>
      <c r="W66" s="239"/>
      <c r="X66" s="239"/>
      <c r="Y66" s="239"/>
      <c r="Z66" s="239"/>
      <c r="AA66" s="239"/>
      <c r="AB66" s="239"/>
      <c r="AC66" s="239"/>
      <c r="AD66" s="239"/>
      <c r="AE66" s="239"/>
      <c r="AF66" s="239"/>
      <c r="AG66" s="239"/>
      <c r="AH66" s="239"/>
      <c r="AI66" s="239"/>
      <c r="AJ66" s="239"/>
      <c r="AK66" s="239"/>
      <c r="AL66" s="239"/>
      <c r="AM66" s="239"/>
      <c r="AN66" s="239"/>
      <c r="AO66" s="239"/>
      <c r="AP66" s="239"/>
      <c r="AQ66" s="239"/>
      <c r="AR66" s="239"/>
      <c r="AS66" s="239"/>
      <c r="AT66" s="239"/>
      <c r="AU66" s="239"/>
      <c r="AV66" s="239"/>
      <c r="AW66" s="239"/>
    </row>
    <row r="67" spans="1:49" ht="16" customHeight="1" thickBot="1" x14ac:dyDescent="0.25">
      <c r="A67" s="7"/>
      <c r="B67" s="239"/>
      <c r="C67" s="239"/>
      <c r="D67" s="239"/>
      <c r="E67" s="239"/>
      <c r="F67" s="298" t="s">
        <v>379</v>
      </c>
      <c r="G67" s="301">
        <f>G49/G41</f>
        <v>2.1410072017178785</v>
      </c>
      <c r="H67" s="239"/>
      <c r="I67" s="239"/>
      <c r="J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39"/>
      <c r="AL67" s="239"/>
      <c r="AM67" s="239"/>
      <c r="AN67" s="239"/>
      <c r="AO67" s="239"/>
      <c r="AP67" s="239"/>
      <c r="AQ67" s="239"/>
      <c r="AR67" s="239"/>
      <c r="AS67" s="239"/>
      <c r="AT67" s="239"/>
      <c r="AU67" s="239"/>
      <c r="AV67" s="239"/>
      <c r="AW67" s="239"/>
    </row>
    <row r="68" spans="1:49" ht="16" customHeight="1" x14ac:dyDescent="0.2">
      <c r="A68" s="7"/>
      <c r="B68" s="239"/>
      <c r="C68" s="239"/>
      <c r="D68" s="239"/>
      <c r="E68" s="239"/>
      <c r="F68" s="239"/>
      <c r="G68" s="239"/>
      <c r="H68" s="239"/>
      <c r="I68" s="239"/>
      <c r="J68" s="239"/>
      <c r="P68" s="239"/>
      <c r="Q68" s="239"/>
      <c r="R68" s="239"/>
      <c r="S68" s="239"/>
      <c r="T68" s="239"/>
      <c r="U68" s="239"/>
      <c r="V68" s="239"/>
      <c r="W68" s="239"/>
      <c r="X68" s="239"/>
      <c r="Y68" s="239"/>
      <c r="Z68" s="239"/>
      <c r="AA68" s="239"/>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39"/>
    </row>
    <row r="69" spans="1:49" ht="16" customHeight="1" x14ac:dyDescent="0.2">
      <c r="A69" s="7"/>
      <c r="B69" s="239"/>
      <c r="C69" s="239"/>
      <c r="D69" s="239"/>
      <c r="E69" s="239"/>
      <c r="F69" s="239"/>
      <c r="G69" s="239"/>
      <c r="H69" s="239"/>
      <c r="I69" s="239"/>
      <c r="J69" s="239"/>
      <c r="P69" s="239"/>
      <c r="Q69" s="239"/>
      <c r="R69" s="239"/>
      <c r="S69" s="239"/>
      <c r="T69" s="239"/>
      <c r="U69" s="239"/>
      <c r="V69" s="239"/>
      <c r="W69" s="239"/>
      <c r="X69" s="239"/>
      <c r="Y69" s="239"/>
      <c r="Z69" s="239"/>
      <c r="AA69" s="239"/>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39"/>
    </row>
    <row r="70" spans="1:49" ht="16" customHeight="1" x14ac:dyDescent="0.2">
      <c r="A70" s="7" t="s">
        <v>5</v>
      </c>
      <c r="B70" s="363" t="s">
        <v>403</v>
      </c>
      <c r="C70" s="363"/>
      <c r="D70" s="363"/>
      <c r="E70" s="363"/>
      <c r="F70" s="363"/>
      <c r="G70" s="363"/>
      <c r="H70" s="363"/>
      <c r="I70" s="363"/>
      <c r="J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row>
    <row r="71" spans="1:49" ht="16" customHeight="1" x14ac:dyDescent="0.2">
      <c r="A71" s="7"/>
      <c r="B71" s="363"/>
      <c r="C71" s="363"/>
      <c r="D71" s="363"/>
      <c r="E71" s="363"/>
      <c r="F71" s="363"/>
      <c r="G71" s="363"/>
      <c r="H71" s="363"/>
      <c r="I71" s="363"/>
      <c r="J71" s="239"/>
      <c r="P71" s="239"/>
      <c r="Q71" s="239"/>
      <c r="R71" s="239"/>
      <c r="S71" s="239"/>
      <c r="T71" s="239"/>
      <c r="U71" s="239"/>
      <c r="V71" s="239"/>
      <c r="W71" s="239"/>
      <c r="X71" s="239"/>
      <c r="Y71" s="239"/>
      <c r="Z71" s="239"/>
      <c r="AA71" s="239"/>
      <c r="AB71" s="239"/>
      <c r="AC71" s="239"/>
      <c r="AD71" s="239"/>
      <c r="AE71" s="239"/>
      <c r="AF71" s="239"/>
      <c r="AG71" s="239"/>
      <c r="AH71" s="239"/>
      <c r="AI71" s="239"/>
      <c r="AJ71" s="239"/>
      <c r="AK71" s="239"/>
      <c r="AL71" s="239"/>
      <c r="AM71" s="239"/>
      <c r="AN71" s="239"/>
      <c r="AO71" s="239"/>
      <c r="AP71" s="239"/>
      <c r="AQ71" s="239"/>
      <c r="AR71" s="239"/>
      <c r="AS71" s="239"/>
      <c r="AT71" s="239"/>
      <c r="AU71" s="239"/>
      <c r="AV71" s="239"/>
      <c r="AW71" s="239"/>
    </row>
    <row r="72" spans="1:49" ht="16" customHeight="1" x14ac:dyDescent="0.2">
      <c r="A72" s="7"/>
      <c r="B72" s="239"/>
      <c r="C72" s="239"/>
      <c r="D72" s="239"/>
      <c r="E72" s="239"/>
      <c r="F72" s="239"/>
      <c r="G72" s="239"/>
      <c r="H72" s="239"/>
      <c r="I72" s="239"/>
      <c r="J72" s="239"/>
      <c r="K72" s="239"/>
      <c r="L72" s="2"/>
      <c r="M72" s="239"/>
      <c r="N72" s="239"/>
      <c r="O72" s="239"/>
      <c r="P72" s="239"/>
      <c r="Q72" s="239"/>
      <c r="R72" s="239"/>
      <c r="S72" s="239"/>
      <c r="T72" s="239"/>
      <c r="U72" s="239"/>
      <c r="V72" s="239"/>
      <c r="W72" s="239"/>
      <c r="X72" s="239"/>
      <c r="Y72" s="239"/>
      <c r="Z72" s="239"/>
      <c r="AA72" s="239"/>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row>
    <row r="73" spans="1:49" ht="16" customHeight="1" x14ac:dyDescent="0.2">
      <c r="A73" s="7"/>
      <c r="B73" s="239"/>
      <c r="C73" s="239"/>
      <c r="D73" s="239"/>
      <c r="E73" s="239"/>
      <c r="F73" s="251"/>
      <c r="G73" s="251"/>
      <c r="H73" s="239"/>
      <c r="I73" s="239"/>
      <c r="J73" s="239"/>
      <c r="K73" s="239"/>
      <c r="L73" s="2"/>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row>
    <row r="74" spans="1:49" ht="16" customHeight="1" thickBot="1" x14ac:dyDescent="0.25">
      <c r="A74" s="7"/>
      <c r="B74" s="239"/>
      <c r="C74" s="239"/>
      <c r="D74" s="239"/>
      <c r="E74" s="239"/>
      <c r="F74" s="239"/>
      <c r="G74" s="239"/>
      <c r="H74" s="239"/>
      <c r="I74" s="239"/>
      <c r="J74" s="239"/>
      <c r="K74" s="239"/>
      <c r="L74" s="2"/>
      <c r="M74" s="239"/>
      <c r="N74" s="239"/>
      <c r="O74" s="239"/>
      <c r="P74" s="239"/>
      <c r="Q74" s="239"/>
      <c r="R74" s="239"/>
      <c r="S74" s="239"/>
      <c r="T74" s="239"/>
      <c r="U74" s="239"/>
      <c r="V74" s="239"/>
      <c r="W74" s="239"/>
      <c r="X74" s="239"/>
      <c r="Y74" s="239"/>
      <c r="Z74" s="239"/>
      <c r="AA74" s="239"/>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row>
    <row r="75" spans="1:49" ht="16" customHeight="1" thickBot="1" x14ac:dyDescent="0.25">
      <c r="A75" s="7"/>
      <c r="B75" s="239"/>
      <c r="C75" s="239"/>
      <c r="D75" s="239"/>
      <c r="E75" s="239"/>
      <c r="F75" s="239"/>
      <c r="G75" s="239"/>
      <c r="H75" s="239"/>
      <c r="I75" s="239"/>
      <c r="J75" s="239"/>
      <c r="K75" s="239"/>
      <c r="L75" s="2"/>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row>
    <row r="76" spans="1:49" ht="16" customHeight="1" thickBot="1" x14ac:dyDescent="0.25">
      <c r="A76" s="7"/>
      <c r="B76" s="239"/>
      <c r="C76" s="239"/>
      <c r="D76" s="239"/>
      <c r="E76" s="239"/>
      <c r="F76" s="298" t="s">
        <v>385</v>
      </c>
      <c r="G76" s="274">
        <f>G49-G41</f>
        <v>0.28586732398176606</v>
      </c>
      <c r="H76" s="239"/>
      <c r="I76" s="239"/>
      <c r="J76" s="239"/>
      <c r="K76" s="239"/>
      <c r="L76" s="2"/>
      <c r="M76" s="239"/>
      <c r="N76" s="239"/>
      <c r="O76" s="239"/>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row>
    <row r="77" spans="1:49" ht="16" customHeight="1" x14ac:dyDescent="0.2">
      <c r="A77" s="7"/>
      <c r="B77" s="239"/>
      <c r="C77" s="239"/>
      <c r="D77" s="239"/>
      <c r="E77" s="239"/>
      <c r="F77" s="239"/>
      <c r="G77" s="239"/>
      <c r="H77" s="239"/>
      <c r="I77" s="239"/>
      <c r="J77" s="239"/>
      <c r="K77" s="239"/>
      <c r="L77" s="2"/>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row>
    <row r="78" spans="1:49" ht="16" customHeight="1" x14ac:dyDescent="0.2">
      <c r="A78" s="7"/>
      <c r="B78" s="239"/>
      <c r="C78" s="239"/>
      <c r="D78" s="239"/>
      <c r="E78" s="239"/>
      <c r="F78" s="239"/>
      <c r="G78" s="239"/>
      <c r="H78" s="239"/>
      <c r="I78" s="239"/>
      <c r="J78" s="239"/>
      <c r="K78" s="239"/>
      <c r="L78" s="2"/>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row>
    <row r="79" spans="1:49" ht="16" customHeight="1" x14ac:dyDescent="0.2">
      <c r="A79" s="7" t="s">
        <v>191</v>
      </c>
      <c r="B79" s="363" t="s">
        <v>404</v>
      </c>
      <c r="C79" s="363"/>
      <c r="D79" s="363"/>
      <c r="E79" s="363"/>
      <c r="F79" s="363"/>
      <c r="G79" s="363"/>
      <c r="H79" s="363"/>
      <c r="I79" s="363"/>
      <c r="J79" s="239"/>
      <c r="K79" s="239"/>
      <c r="L79" s="2"/>
      <c r="M79" s="239"/>
      <c r="N79" s="239"/>
      <c r="O79" s="239"/>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row>
    <row r="80" spans="1:49" ht="16" customHeight="1" x14ac:dyDescent="0.2">
      <c r="A80" s="7"/>
      <c r="B80" s="363"/>
      <c r="C80" s="363"/>
      <c r="D80" s="363"/>
      <c r="E80" s="363"/>
      <c r="F80" s="363"/>
      <c r="G80" s="363"/>
      <c r="H80" s="363"/>
      <c r="I80" s="363"/>
      <c r="J80" s="239"/>
      <c r="K80" s="239"/>
      <c r="L80" s="2"/>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row>
    <row r="81" spans="1:49" ht="16" customHeight="1" x14ac:dyDescent="0.2">
      <c r="A81" s="7"/>
      <c r="B81" s="239"/>
      <c r="C81" s="239"/>
      <c r="D81" s="239"/>
      <c r="E81" s="239"/>
      <c r="F81" s="239"/>
      <c r="G81" s="239"/>
      <c r="H81" s="239"/>
      <c r="I81" s="239"/>
      <c r="J81" s="239"/>
      <c r="K81" s="239"/>
      <c r="L81" s="2"/>
      <c r="M81" s="239"/>
      <c r="N81" s="239"/>
      <c r="O81" s="239"/>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c r="AQ81" s="239"/>
      <c r="AR81" s="239"/>
      <c r="AS81" s="239"/>
      <c r="AT81" s="239"/>
      <c r="AU81" s="239"/>
      <c r="AV81" s="239"/>
      <c r="AW81" s="239"/>
    </row>
    <row r="82" spans="1:49" ht="16" customHeight="1" x14ac:dyDescent="0.2">
      <c r="A82" s="7"/>
      <c r="B82" s="239"/>
      <c r="C82" s="239"/>
      <c r="D82" s="239"/>
      <c r="E82" s="239"/>
      <c r="F82" s="251"/>
      <c r="G82" s="251"/>
      <c r="H82" s="239"/>
      <c r="I82" s="239"/>
      <c r="J82" s="239"/>
      <c r="K82" s="239"/>
      <c r="L82" s="2"/>
      <c r="M82" s="239"/>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row>
    <row r="83" spans="1:49" ht="16" customHeight="1" thickBot="1" x14ac:dyDescent="0.25">
      <c r="A83" s="7"/>
      <c r="B83" s="239"/>
      <c r="C83" s="239"/>
      <c r="D83" s="239"/>
      <c r="E83" s="239"/>
      <c r="F83" s="239"/>
      <c r="G83" s="239"/>
      <c r="H83" s="239"/>
      <c r="I83" s="239"/>
      <c r="J83" s="239"/>
      <c r="K83" s="239"/>
      <c r="L83" s="2"/>
      <c r="M83" s="239"/>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row>
    <row r="84" spans="1:49" ht="16" customHeight="1" thickBot="1" x14ac:dyDescent="0.25">
      <c r="A84" s="7"/>
      <c r="B84" s="239"/>
      <c r="C84" s="239"/>
      <c r="D84" s="239"/>
      <c r="E84" s="239"/>
      <c r="F84" s="298" t="s">
        <v>384</v>
      </c>
      <c r="G84" s="274">
        <f>1-G49</f>
        <v>0.46359321969283152</v>
      </c>
      <c r="H84" s="239"/>
      <c r="I84" s="239"/>
      <c r="J84" s="239"/>
      <c r="K84" s="239"/>
      <c r="L84" s="2"/>
      <c r="M84" s="239"/>
      <c r="N84" s="239"/>
      <c r="O84" s="239"/>
      <c r="P84" s="239"/>
      <c r="Q84" s="239"/>
      <c r="R84" s="239"/>
      <c r="S84" s="239"/>
      <c r="T84" s="239"/>
      <c r="U84" s="239"/>
      <c r="V84" s="239"/>
      <c r="W84" s="239"/>
      <c r="X84" s="239"/>
      <c r="Y84" s="239"/>
      <c r="Z84" s="239"/>
      <c r="AA84" s="239"/>
      <c r="AB84" s="239"/>
      <c r="AC84" s="239"/>
      <c r="AD84" s="239"/>
      <c r="AE84" s="239"/>
      <c r="AF84" s="239"/>
      <c r="AG84" s="239"/>
      <c r="AH84" s="239"/>
      <c r="AI84" s="239"/>
      <c r="AJ84" s="239"/>
      <c r="AK84" s="239"/>
      <c r="AL84" s="239"/>
      <c r="AM84" s="239"/>
      <c r="AN84" s="239"/>
      <c r="AO84" s="239"/>
      <c r="AP84" s="239"/>
      <c r="AQ84" s="239"/>
      <c r="AR84" s="239"/>
      <c r="AS84" s="239"/>
      <c r="AT84" s="239"/>
      <c r="AU84" s="239"/>
      <c r="AV84" s="239"/>
      <c r="AW84" s="239"/>
    </row>
    <row r="85" spans="1:49" ht="16" customHeight="1" x14ac:dyDescent="0.2">
      <c r="A85" s="7"/>
      <c r="B85" s="239"/>
      <c r="C85" s="239"/>
      <c r="D85" s="239"/>
      <c r="E85" s="239"/>
      <c r="F85" s="239"/>
      <c r="G85" s="239"/>
      <c r="H85" s="239"/>
      <c r="I85" s="239"/>
      <c r="J85" s="239"/>
      <c r="K85" s="239"/>
      <c r="L85" s="2"/>
      <c r="M85" s="239"/>
      <c r="N85" s="239"/>
      <c r="O85" s="239"/>
      <c r="P85" s="239"/>
      <c r="Q85" s="239"/>
      <c r="R85" s="239"/>
      <c r="S85" s="239"/>
      <c r="T85" s="239"/>
      <c r="U85" s="239"/>
      <c r="V85" s="239"/>
      <c r="W85" s="239"/>
      <c r="X85" s="239"/>
      <c r="Y85" s="239"/>
      <c r="Z85" s="239"/>
      <c r="AA85" s="239"/>
      <c r="AB85" s="239"/>
      <c r="AC85" s="239"/>
      <c r="AD85" s="239"/>
      <c r="AE85" s="239"/>
      <c r="AF85" s="239"/>
      <c r="AG85" s="239"/>
      <c r="AH85" s="239"/>
      <c r="AI85" s="239"/>
      <c r="AJ85" s="239"/>
      <c r="AK85" s="239"/>
      <c r="AL85" s="239"/>
      <c r="AM85" s="239"/>
      <c r="AN85" s="239"/>
      <c r="AO85" s="239"/>
      <c r="AP85" s="239"/>
      <c r="AQ85" s="239"/>
      <c r="AR85" s="239"/>
      <c r="AS85" s="239"/>
      <c r="AT85" s="239"/>
      <c r="AU85" s="239"/>
      <c r="AV85" s="239"/>
      <c r="AW85" s="239"/>
    </row>
    <row r="86" spans="1:49" ht="16" customHeight="1" x14ac:dyDescent="0.2">
      <c r="A86" s="7"/>
      <c r="B86" s="239"/>
      <c r="C86" s="239"/>
      <c r="D86" s="239"/>
      <c r="E86" s="239"/>
      <c r="F86" s="239"/>
      <c r="G86" s="239"/>
      <c r="H86" s="239"/>
      <c r="I86" s="239"/>
      <c r="J86" s="239"/>
      <c r="K86" s="239"/>
      <c r="L86" s="2"/>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c r="AQ86" s="239"/>
      <c r="AR86" s="239"/>
      <c r="AS86" s="239"/>
      <c r="AT86" s="239"/>
      <c r="AU86" s="239"/>
      <c r="AV86" s="239"/>
      <c r="AW86" s="239"/>
    </row>
    <row r="87" spans="1:49" ht="16" customHeight="1" x14ac:dyDescent="0.2">
      <c r="A87" s="7" t="s">
        <v>197</v>
      </c>
      <c r="B87" s="363" t="s">
        <v>405</v>
      </c>
      <c r="C87" s="363"/>
      <c r="D87" s="363"/>
      <c r="E87" s="363"/>
      <c r="F87" s="363"/>
      <c r="G87" s="363"/>
      <c r="H87" s="363"/>
      <c r="I87" s="363"/>
      <c r="J87" s="239"/>
      <c r="K87" s="239"/>
      <c r="L87" s="2"/>
      <c r="M87" s="239"/>
      <c r="N87" s="239"/>
      <c r="O87" s="239"/>
      <c r="P87" s="239"/>
      <c r="Q87" s="239"/>
      <c r="R87" s="239"/>
      <c r="S87" s="239"/>
      <c r="T87" s="239"/>
      <c r="U87" s="239"/>
      <c r="V87" s="239"/>
      <c r="W87" s="239"/>
      <c r="X87" s="239"/>
      <c r="Y87" s="239"/>
      <c r="Z87" s="239"/>
      <c r="AA87" s="239"/>
      <c r="AB87" s="239"/>
      <c r="AC87" s="239"/>
      <c r="AD87" s="239"/>
      <c r="AE87" s="239"/>
      <c r="AF87" s="239"/>
      <c r="AG87" s="239"/>
      <c r="AH87" s="239"/>
      <c r="AI87" s="239"/>
      <c r="AJ87" s="239"/>
      <c r="AK87" s="239"/>
      <c r="AL87" s="239"/>
      <c r="AM87" s="239"/>
      <c r="AN87" s="239"/>
      <c r="AO87" s="239"/>
      <c r="AP87" s="239"/>
      <c r="AQ87" s="239"/>
      <c r="AR87" s="239"/>
      <c r="AS87" s="239"/>
      <c r="AT87" s="239"/>
      <c r="AU87" s="239"/>
      <c r="AV87" s="239"/>
      <c r="AW87" s="239"/>
    </row>
    <row r="88" spans="1:49" ht="16" customHeight="1" x14ac:dyDescent="0.2">
      <c r="A88" s="7"/>
      <c r="B88" s="363"/>
      <c r="C88" s="363"/>
      <c r="D88" s="363"/>
      <c r="E88" s="363"/>
      <c r="F88" s="363"/>
      <c r="G88" s="363"/>
      <c r="H88" s="363"/>
      <c r="I88" s="363"/>
      <c r="J88" s="239"/>
      <c r="K88" s="239"/>
      <c r="L88" s="2"/>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39"/>
      <c r="AL88" s="239"/>
      <c r="AM88" s="239"/>
      <c r="AN88" s="239"/>
      <c r="AO88" s="239"/>
      <c r="AP88" s="239"/>
      <c r="AQ88" s="239"/>
      <c r="AR88" s="239"/>
      <c r="AS88" s="239"/>
      <c r="AT88" s="239"/>
      <c r="AU88" s="239"/>
      <c r="AV88" s="239"/>
      <c r="AW88" s="239"/>
    </row>
    <row r="89" spans="1:49" ht="16" customHeight="1" x14ac:dyDescent="0.2">
      <c r="A89" s="7"/>
      <c r="B89" s="239"/>
      <c r="C89" s="239"/>
      <c r="D89" s="239"/>
      <c r="E89" s="239"/>
      <c r="F89" s="239"/>
      <c r="G89" s="239"/>
      <c r="H89" s="239"/>
      <c r="I89" s="239"/>
      <c r="J89" s="239"/>
      <c r="K89" s="239"/>
      <c r="L89" s="2"/>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row>
    <row r="90" spans="1:49" ht="16" customHeight="1" x14ac:dyDescent="0.2">
      <c r="A90" s="7"/>
      <c r="B90" s="239"/>
      <c r="C90" s="239"/>
      <c r="D90" s="239"/>
      <c r="E90" s="239"/>
      <c r="F90" s="251"/>
      <c r="G90" s="251"/>
      <c r="H90" s="239"/>
      <c r="I90" s="239"/>
      <c r="J90" s="239"/>
      <c r="K90" s="239"/>
      <c r="L90" s="2"/>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row>
    <row r="91" spans="1:49" ht="16" customHeight="1" x14ac:dyDescent="0.2">
      <c r="A91" s="7"/>
      <c r="B91" s="239"/>
      <c r="C91" s="239"/>
      <c r="D91" s="239"/>
      <c r="E91" s="239"/>
      <c r="F91" s="239"/>
      <c r="G91" s="239"/>
      <c r="H91" s="239"/>
      <c r="I91" s="239"/>
      <c r="J91" s="239"/>
      <c r="K91" s="239"/>
      <c r="L91" s="2"/>
      <c r="M91" s="239"/>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row>
    <row r="92" spans="1:49" ht="16" customHeight="1" thickBot="1" x14ac:dyDescent="0.25">
      <c r="A92" s="7"/>
      <c r="B92" s="239"/>
      <c r="C92" s="239"/>
      <c r="D92" s="239"/>
      <c r="E92" s="239"/>
      <c r="F92" s="239"/>
      <c r="G92" s="239"/>
      <c r="H92" s="239"/>
      <c r="I92" s="239"/>
      <c r="J92" s="239"/>
      <c r="K92" s="239"/>
      <c r="L92" s="2"/>
      <c r="M92" s="239"/>
      <c r="N92" s="239"/>
      <c r="O92" s="239"/>
      <c r="P92" s="239"/>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row>
    <row r="93" spans="1:49" ht="16" customHeight="1" thickBot="1" x14ac:dyDescent="0.25">
      <c r="A93" s="7"/>
      <c r="B93" s="239"/>
      <c r="C93" s="239"/>
      <c r="D93" s="239"/>
      <c r="E93" s="239"/>
      <c r="F93" s="298" t="s">
        <v>381</v>
      </c>
      <c r="G93" s="302">
        <f>G76/G84</f>
        <v>0.61663396235858792</v>
      </c>
      <c r="H93" s="239"/>
      <c r="I93" s="239"/>
      <c r="J93" s="239"/>
      <c r="K93" s="239"/>
      <c r="L93" s="2"/>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row>
    <row r="94" spans="1:49" ht="16" customHeight="1" x14ac:dyDescent="0.2">
      <c r="A94" s="7"/>
      <c r="B94" s="239"/>
      <c r="C94" s="239"/>
      <c r="D94" s="239"/>
      <c r="E94" s="239"/>
      <c r="F94" s="239"/>
      <c r="G94" s="239"/>
      <c r="H94" s="239"/>
      <c r="I94" s="239"/>
      <c r="J94" s="239"/>
      <c r="K94" s="239"/>
      <c r="L94" s="2"/>
      <c r="M94" s="239"/>
      <c r="N94" s="239"/>
      <c r="O94" s="239"/>
      <c r="P94" s="239"/>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row>
    <row r="95" spans="1:49" ht="16" customHeight="1" x14ac:dyDescent="0.2">
      <c r="A95" s="7"/>
      <c r="B95" s="239"/>
      <c r="C95" s="239"/>
      <c r="D95" s="239"/>
      <c r="E95" s="239"/>
      <c r="F95" s="239"/>
      <c r="G95" s="239"/>
      <c r="H95" s="239"/>
      <c r="I95" s="239"/>
      <c r="J95" s="239"/>
      <c r="K95" s="239"/>
      <c r="L95" s="2"/>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row>
    <row r="96" spans="1:49" ht="16" customHeight="1" x14ac:dyDescent="0.2">
      <c r="A96" s="7" t="s">
        <v>204</v>
      </c>
      <c r="B96" s="363" t="s">
        <v>406</v>
      </c>
      <c r="C96" s="363"/>
      <c r="D96" s="363"/>
      <c r="E96" s="363"/>
      <c r="F96" s="363"/>
      <c r="G96" s="363"/>
      <c r="H96" s="363"/>
      <c r="I96" s="363"/>
      <c r="J96" s="239"/>
      <c r="K96" s="239"/>
      <c r="L96" s="2"/>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row>
    <row r="97" spans="1:49" ht="16" customHeight="1" x14ac:dyDescent="0.2">
      <c r="A97" s="7"/>
      <c r="B97" s="363"/>
      <c r="C97" s="363"/>
      <c r="D97" s="363"/>
      <c r="E97" s="363"/>
      <c r="F97" s="363"/>
      <c r="G97" s="363"/>
      <c r="H97" s="363"/>
      <c r="I97" s="363"/>
      <c r="J97" s="239"/>
      <c r="K97" s="239"/>
      <c r="L97" s="2"/>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row>
    <row r="98" spans="1:49" ht="16" customHeight="1" x14ac:dyDescent="0.2">
      <c r="A98" s="7"/>
      <c r="B98" s="239"/>
      <c r="C98" s="239"/>
      <c r="D98" s="239"/>
      <c r="E98" s="239"/>
      <c r="F98" s="239"/>
      <c r="G98" s="239"/>
      <c r="H98" s="239"/>
      <c r="I98" s="11"/>
      <c r="J98" s="239"/>
      <c r="K98" s="239"/>
      <c r="L98" s="2"/>
      <c r="M98" s="239"/>
      <c r="N98" s="239"/>
      <c r="O98" s="239"/>
      <c r="P98" s="239"/>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row>
    <row r="99" spans="1:49" ht="16" customHeight="1" x14ac:dyDescent="0.2">
      <c r="A99" s="7"/>
      <c r="B99" s="239"/>
      <c r="C99" s="239"/>
      <c r="D99" s="239"/>
      <c r="E99" s="239"/>
      <c r="F99" s="251"/>
      <c r="G99" s="251"/>
      <c r="H99" s="239"/>
      <c r="I99" s="239"/>
      <c r="J99" s="239"/>
      <c r="K99" s="239"/>
      <c r="L99" s="2"/>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row>
    <row r="100" spans="1:49" ht="16" customHeight="1" x14ac:dyDescent="0.2">
      <c r="A100" s="7"/>
      <c r="B100" s="239"/>
      <c r="C100" s="239"/>
      <c r="D100" s="239"/>
      <c r="E100" s="239"/>
      <c r="F100" s="239"/>
      <c r="G100" s="239"/>
      <c r="H100" s="239"/>
      <c r="I100" s="239"/>
      <c r="J100" s="239"/>
      <c r="K100" s="239"/>
      <c r="L100" s="2"/>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row>
    <row r="101" spans="1:49" ht="16" customHeight="1" thickBot="1" x14ac:dyDescent="0.25">
      <c r="A101" s="7"/>
      <c r="B101" s="239"/>
      <c r="C101" s="239"/>
      <c r="D101" s="239"/>
      <c r="E101" s="239"/>
      <c r="F101" s="239"/>
      <c r="G101" s="239"/>
      <c r="H101" s="239"/>
      <c r="I101" s="239"/>
      <c r="J101" s="239"/>
      <c r="K101" s="239"/>
      <c r="L101" s="2"/>
      <c r="M101" s="239"/>
      <c r="N101" s="239"/>
      <c r="O101" s="239"/>
      <c r="P101" s="239"/>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row>
    <row r="102" spans="1:49" ht="16" customHeight="1" thickBot="1" x14ac:dyDescent="0.25">
      <c r="A102" s="7"/>
      <c r="B102" s="239"/>
      <c r="C102" s="239"/>
      <c r="D102" s="239"/>
      <c r="E102" s="392" t="s">
        <v>380</v>
      </c>
      <c r="F102" s="393"/>
      <c r="G102" s="274">
        <f>G49/G84</f>
        <v>1.1570634718570343</v>
      </c>
      <c r="H102" s="239"/>
      <c r="I102" s="239"/>
      <c r="J102" s="239"/>
      <c r="K102" s="239"/>
      <c r="L102" s="2"/>
      <c r="M102" s="239"/>
      <c r="N102" s="239"/>
      <c r="O102" s="239"/>
      <c r="P102" s="239"/>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row>
    <row r="103" spans="1:49" ht="16" customHeight="1" x14ac:dyDescent="0.2">
      <c r="A103" s="7"/>
      <c r="B103" s="239"/>
      <c r="C103" s="239"/>
      <c r="D103" s="239"/>
      <c r="E103" s="239"/>
      <c r="F103" s="239"/>
      <c r="G103" s="239"/>
      <c r="H103" s="239"/>
      <c r="I103" s="239"/>
      <c r="J103" s="239"/>
      <c r="K103" s="239"/>
      <c r="L103" s="2"/>
      <c r="M103" s="239"/>
      <c r="N103" s="239"/>
      <c r="O103" s="239"/>
      <c r="P103" s="239"/>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row>
    <row r="104" spans="1:49" ht="16" customHeight="1" x14ac:dyDescent="0.2">
      <c r="A104" s="7"/>
      <c r="B104" s="239"/>
      <c r="C104" s="239"/>
      <c r="D104" s="239"/>
      <c r="E104" s="239"/>
      <c r="F104" s="239"/>
      <c r="G104" s="239"/>
      <c r="H104" s="239"/>
      <c r="I104" s="239"/>
      <c r="J104" s="239"/>
      <c r="K104" s="239"/>
      <c r="L104" s="2"/>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row>
    <row r="105" spans="1:49" ht="16" customHeight="1" x14ac:dyDescent="0.2">
      <c r="A105" s="7" t="s">
        <v>252</v>
      </c>
      <c r="B105" s="363" t="s">
        <v>407</v>
      </c>
      <c r="C105" s="363"/>
      <c r="D105" s="363"/>
      <c r="E105" s="363"/>
      <c r="F105" s="363"/>
      <c r="G105" s="363"/>
      <c r="H105" s="363"/>
      <c r="I105" s="363"/>
      <c r="J105" s="239"/>
      <c r="K105" s="239"/>
      <c r="L105" s="2"/>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row>
    <row r="106" spans="1:49" ht="16" customHeight="1" x14ac:dyDescent="0.2">
      <c r="A106" s="7"/>
      <c r="B106" s="363"/>
      <c r="C106" s="363"/>
      <c r="D106" s="363"/>
      <c r="E106" s="363"/>
      <c r="F106" s="363"/>
      <c r="G106" s="363"/>
      <c r="H106" s="363"/>
      <c r="I106" s="363"/>
      <c r="J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row>
    <row r="107" spans="1:49" ht="16" customHeight="1" x14ac:dyDescent="0.2">
      <c r="A107" s="7"/>
      <c r="B107" s="239"/>
      <c r="C107" s="239"/>
      <c r="D107" s="239"/>
      <c r="E107" s="239"/>
      <c r="F107" s="239"/>
      <c r="G107" s="239"/>
      <c r="H107" s="239"/>
      <c r="I107" s="239"/>
      <c r="J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9"/>
      <c r="AV107" s="239"/>
      <c r="AW107" s="239"/>
    </row>
    <row r="108" spans="1:49" ht="16" customHeight="1" x14ac:dyDescent="0.2">
      <c r="A108" s="7"/>
      <c r="B108" s="239"/>
      <c r="C108" s="239"/>
      <c r="D108" s="239"/>
      <c r="E108" s="239"/>
      <c r="F108" s="251"/>
      <c r="G108" s="251"/>
      <c r="H108" s="239"/>
      <c r="I108" s="239"/>
      <c r="J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39"/>
    </row>
    <row r="109" spans="1:49" ht="16" customHeight="1" x14ac:dyDescent="0.2">
      <c r="A109" s="7"/>
      <c r="B109" s="239"/>
      <c r="C109" s="239"/>
      <c r="D109" s="239"/>
      <c r="E109" s="239"/>
      <c r="F109" s="239"/>
      <c r="G109" s="239"/>
      <c r="H109" s="239"/>
      <c r="I109" s="239"/>
      <c r="J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row>
    <row r="110" spans="1:49" ht="16" customHeight="1" thickBot="1" x14ac:dyDescent="0.25">
      <c r="A110" s="7"/>
      <c r="B110" s="239"/>
      <c r="C110" s="239"/>
      <c r="D110" s="239"/>
      <c r="E110" s="239"/>
      <c r="F110" s="239"/>
      <c r="G110" s="239"/>
      <c r="H110" s="239"/>
      <c r="I110" s="239"/>
      <c r="J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39"/>
    </row>
    <row r="111" spans="1:49" ht="16" customHeight="1" thickBot="1" x14ac:dyDescent="0.25">
      <c r="A111" s="7"/>
      <c r="B111" s="239"/>
      <c r="C111" s="239"/>
      <c r="D111" s="239"/>
      <c r="E111" s="239"/>
      <c r="F111" s="298" t="s">
        <v>383</v>
      </c>
      <c r="G111" s="274">
        <f>G76/(1-G41)</f>
        <v>0.38143078564237876</v>
      </c>
      <c r="H111" s="239"/>
      <c r="I111" s="239"/>
      <c r="J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row>
    <row r="112" spans="1:49" ht="16" customHeight="1" x14ac:dyDescent="0.2">
      <c r="A112" s="7"/>
      <c r="B112" s="239"/>
      <c r="C112" s="239"/>
      <c r="D112" s="239"/>
      <c r="E112" s="239"/>
      <c r="F112" s="239"/>
      <c r="G112" s="239"/>
      <c r="H112" s="239"/>
      <c r="I112" s="239"/>
      <c r="J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row>
    <row r="113" spans="1:49" ht="16" customHeight="1" x14ac:dyDescent="0.2">
      <c r="A113" s="7" t="s">
        <v>256</v>
      </c>
      <c r="B113" s="363" t="s">
        <v>408</v>
      </c>
      <c r="C113" s="363"/>
      <c r="D113" s="363"/>
      <c r="E113" s="363"/>
      <c r="F113" s="363"/>
      <c r="G113" s="363"/>
      <c r="H113" s="363"/>
      <c r="I113" s="363"/>
      <c r="J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239"/>
      <c r="AM113" s="239"/>
      <c r="AN113" s="239"/>
      <c r="AO113" s="239"/>
      <c r="AP113" s="239"/>
      <c r="AQ113" s="239"/>
      <c r="AR113" s="239"/>
      <c r="AS113" s="239"/>
      <c r="AT113" s="239"/>
      <c r="AU113" s="239"/>
      <c r="AV113" s="239"/>
      <c r="AW113" s="239"/>
    </row>
    <row r="114" spans="1:49" ht="16" customHeight="1" x14ac:dyDescent="0.2">
      <c r="A114" s="7"/>
      <c r="B114" s="363"/>
      <c r="C114" s="363"/>
      <c r="D114" s="363"/>
      <c r="E114" s="363"/>
      <c r="F114" s="363"/>
      <c r="G114" s="363"/>
      <c r="H114" s="363"/>
      <c r="I114" s="363"/>
      <c r="J114" s="239"/>
      <c r="P114" s="239"/>
      <c r="Q114" s="239"/>
      <c r="R114" s="239"/>
      <c r="S114" s="239"/>
      <c r="T114" s="239"/>
      <c r="U114" s="239"/>
      <c r="V114" s="239"/>
      <c r="W114" s="239"/>
      <c r="X114" s="239"/>
      <c r="Y114" s="239"/>
      <c r="Z114" s="239"/>
      <c r="AA114" s="239"/>
      <c r="AB114" s="239"/>
      <c r="AC114" s="239"/>
      <c r="AD114" s="239"/>
      <c r="AE114" s="239"/>
      <c r="AF114" s="239"/>
      <c r="AG114" s="239"/>
      <c r="AH114" s="239"/>
      <c r="AI114" s="239"/>
      <c r="AJ114" s="239"/>
      <c r="AK114" s="239"/>
      <c r="AL114" s="239"/>
      <c r="AM114" s="239"/>
      <c r="AN114" s="239"/>
      <c r="AO114" s="239"/>
      <c r="AP114" s="239"/>
      <c r="AQ114" s="239"/>
      <c r="AR114" s="239"/>
      <c r="AS114" s="239"/>
      <c r="AT114" s="239"/>
      <c r="AU114" s="239"/>
      <c r="AV114" s="239"/>
      <c r="AW114" s="239"/>
    </row>
    <row r="115" spans="1:49" ht="16" customHeight="1" x14ac:dyDescent="0.2">
      <c r="A115" s="7"/>
      <c r="B115" s="239"/>
      <c r="C115" s="239"/>
      <c r="D115" s="239"/>
      <c r="E115" s="239"/>
      <c r="F115" s="239"/>
      <c r="G115" s="239"/>
      <c r="H115" s="239"/>
      <c r="I115" s="239"/>
      <c r="J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239"/>
      <c r="AM115" s="239"/>
      <c r="AN115" s="239"/>
      <c r="AO115" s="239"/>
      <c r="AP115" s="239"/>
      <c r="AQ115" s="239"/>
      <c r="AR115" s="239"/>
      <c r="AS115" s="239"/>
      <c r="AT115" s="239"/>
      <c r="AU115" s="239"/>
      <c r="AV115" s="239"/>
      <c r="AW115" s="239"/>
    </row>
    <row r="116" spans="1:49" ht="16" customHeight="1" x14ac:dyDescent="0.2">
      <c r="A116" s="7"/>
      <c r="B116" s="239"/>
      <c r="C116" s="239"/>
      <c r="D116" s="239"/>
      <c r="E116" s="239"/>
      <c r="F116" s="251"/>
      <c r="G116" s="251"/>
      <c r="H116" s="239"/>
      <c r="I116" s="239"/>
      <c r="J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239"/>
      <c r="AM116" s="239"/>
      <c r="AN116" s="239"/>
      <c r="AO116" s="239"/>
      <c r="AP116" s="239"/>
      <c r="AQ116" s="239"/>
      <c r="AR116" s="239"/>
      <c r="AS116" s="239"/>
      <c r="AT116" s="239"/>
      <c r="AU116" s="239"/>
      <c r="AV116" s="239"/>
      <c r="AW116" s="239"/>
    </row>
    <row r="117" spans="1:49" ht="16" customHeight="1" x14ac:dyDescent="0.2">
      <c r="A117" s="7"/>
      <c r="B117" s="239"/>
      <c r="C117" s="239"/>
      <c r="D117" s="239"/>
      <c r="E117" s="239"/>
      <c r="F117" s="239"/>
      <c r="G117" s="239"/>
      <c r="H117" s="239"/>
      <c r="I117" s="239"/>
      <c r="J117" s="239"/>
      <c r="P117" s="239"/>
      <c r="Q117" s="239"/>
      <c r="R117" s="239"/>
      <c r="S117" s="239"/>
      <c r="T117" s="239"/>
      <c r="U117" s="239"/>
      <c r="V117" s="239"/>
      <c r="W117" s="239"/>
      <c r="X117" s="239"/>
      <c r="Y117" s="239"/>
      <c r="Z117" s="239"/>
      <c r="AA117" s="239"/>
      <c r="AB117" s="239"/>
      <c r="AC117" s="239"/>
      <c r="AD117" s="239"/>
      <c r="AE117" s="239"/>
      <c r="AF117" s="239"/>
      <c r="AG117" s="239"/>
      <c r="AH117" s="239"/>
      <c r="AI117" s="239"/>
      <c r="AJ117" s="239"/>
      <c r="AK117" s="239"/>
      <c r="AL117" s="239"/>
      <c r="AM117" s="239"/>
      <c r="AN117" s="239"/>
      <c r="AO117" s="239"/>
      <c r="AP117" s="239"/>
      <c r="AQ117" s="239"/>
      <c r="AR117" s="239"/>
      <c r="AS117" s="239"/>
      <c r="AT117" s="239"/>
      <c r="AU117" s="239"/>
      <c r="AV117" s="239"/>
      <c r="AW117" s="239"/>
    </row>
    <row r="118" spans="1:49" ht="16" customHeight="1" thickBot="1" x14ac:dyDescent="0.25">
      <c r="A118" s="7"/>
      <c r="B118" s="239"/>
      <c r="C118" s="239"/>
      <c r="D118" s="239"/>
      <c r="E118" s="239"/>
      <c r="F118" s="239"/>
      <c r="G118" s="239"/>
      <c r="H118" s="239"/>
      <c r="I118" s="239"/>
      <c r="J118" s="239"/>
      <c r="K118" s="239"/>
      <c r="L118" s="2"/>
      <c r="M118" s="239"/>
      <c r="N118" s="239"/>
      <c r="O118" s="239"/>
      <c r="P118" s="239"/>
      <c r="Q118" s="239"/>
      <c r="R118" s="239"/>
      <c r="S118" s="239"/>
      <c r="T118" s="239"/>
      <c r="U118" s="239"/>
      <c r="V118" s="239"/>
      <c r="W118" s="239"/>
      <c r="X118" s="239"/>
      <c r="Y118" s="239"/>
      <c r="Z118" s="239"/>
      <c r="AA118" s="239"/>
      <c r="AB118" s="239"/>
      <c r="AC118" s="239"/>
      <c r="AD118" s="239"/>
      <c r="AE118" s="239"/>
      <c r="AF118" s="239"/>
      <c r="AG118" s="239"/>
      <c r="AH118" s="239"/>
      <c r="AI118" s="239"/>
      <c r="AJ118" s="239"/>
      <c r="AK118" s="239"/>
      <c r="AL118" s="239"/>
      <c r="AM118" s="239"/>
      <c r="AN118" s="239"/>
      <c r="AO118" s="239"/>
      <c r="AP118" s="239"/>
      <c r="AQ118" s="239"/>
      <c r="AR118" s="239"/>
      <c r="AS118" s="239"/>
      <c r="AT118" s="239"/>
      <c r="AU118" s="239"/>
      <c r="AV118" s="239"/>
      <c r="AW118" s="239"/>
    </row>
    <row r="119" spans="1:49" ht="16" customHeight="1" thickBot="1" x14ac:dyDescent="0.25">
      <c r="A119" s="7"/>
      <c r="B119" s="239"/>
      <c r="C119" s="239"/>
      <c r="D119" s="239"/>
      <c r="E119" s="239"/>
      <c r="F119" s="298" t="s">
        <v>382</v>
      </c>
      <c r="G119" s="274">
        <f>G84/(1-G41)</f>
        <v>0.61856921435762124</v>
      </c>
      <c r="H119" s="239"/>
      <c r="I119" s="239"/>
      <c r="J119" s="239"/>
      <c r="K119" s="239"/>
      <c r="L119" s="2"/>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239"/>
      <c r="AL119" s="239"/>
      <c r="AM119" s="239"/>
      <c r="AN119" s="239"/>
      <c r="AO119" s="239"/>
      <c r="AP119" s="239"/>
      <c r="AQ119" s="239"/>
      <c r="AR119" s="239"/>
      <c r="AS119" s="239"/>
      <c r="AT119" s="239"/>
      <c r="AU119" s="239"/>
      <c r="AV119" s="239"/>
      <c r="AW119" s="239"/>
    </row>
    <row r="120" spans="1:49" ht="16" customHeight="1" x14ac:dyDescent="0.2">
      <c r="A120" s="7"/>
      <c r="B120" s="239"/>
      <c r="C120" s="239"/>
      <c r="D120" s="239"/>
      <c r="E120" s="239"/>
      <c r="F120" s="239"/>
      <c r="G120" s="239"/>
      <c r="H120" s="239"/>
      <c r="I120" s="239"/>
      <c r="J120" s="239"/>
      <c r="K120" s="239"/>
      <c r="L120" s="2"/>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239"/>
      <c r="AL120" s="239"/>
      <c r="AM120" s="239"/>
      <c r="AN120" s="239"/>
      <c r="AO120" s="239"/>
      <c r="AP120" s="239"/>
      <c r="AQ120" s="239"/>
      <c r="AR120" s="239"/>
      <c r="AS120" s="239"/>
      <c r="AT120" s="239"/>
      <c r="AU120" s="239"/>
      <c r="AV120" s="239"/>
      <c r="AW120" s="239"/>
    </row>
    <row r="121" spans="1:49" ht="16" customHeight="1" x14ac:dyDescent="0.2">
      <c r="A121" s="7" t="s">
        <v>386</v>
      </c>
      <c r="B121" s="363" t="s">
        <v>438</v>
      </c>
      <c r="C121" s="363"/>
      <c r="D121" s="363"/>
      <c r="E121" s="363"/>
      <c r="F121" s="363"/>
      <c r="G121" s="363"/>
      <c r="H121" s="363"/>
      <c r="I121" s="363"/>
      <c r="J121" s="239"/>
      <c r="K121" s="239"/>
      <c r="L121" s="2"/>
      <c r="M121" s="239"/>
      <c r="N121" s="239"/>
      <c r="O121" s="239"/>
      <c r="P121" s="239"/>
      <c r="Q121" s="239"/>
      <c r="R121" s="239"/>
      <c r="S121" s="239"/>
      <c r="T121" s="239"/>
      <c r="U121" s="239"/>
      <c r="V121" s="239"/>
      <c r="W121" s="239"/>
      <c r="X121" s="239"/>
      <c r="Y121" s="239"/>
      <c r="Z121" s="239"/>
      <c r="AA121" s="239"/>
      <c r="AB121" s="239"/>
      <c r="AC121" s="239"/>
      <c r="AD121" s="239"/>
      <c r="AE121" s="239"/>
      <c r="AF121" s="239"/>
      <c r="AG121" s="239"/>
      <c r="AH121" s="239"/>
      <c r="AI121" s="239"/>
      <c r="AJ121" s="239"/>
      <c r="AK121" s="239"/>
      <c r="AL121" s="239"/>
      <c r="AM121" s="239"/>
      <c r="AN121" s="239"/>
      <c r="AO121" s="239"/>
      <c r="AP121" s="239"/>
      <c r="AQ121" s="239"/>
      <c r="AR121" s="239"/>
      <c r="AS121" s="239"/>
      <c r="AT121" s="239"/>
      <c r="AU121" s="239"/>
      <c r="AV121" s="239"/>
      <c r="AW121" s="239"/>
    </row>
    <row r="122" spans="1:49" ht="16" customHeight="1" x14ac:dyDescent="0.2">
      <c r="A122" s="7"/>
      <c r="B122" s="363"/>
      <c r="C122" s="363"/>
      <c r="D122" s="363"/>
      <c r="E122" s="363"/>
      <c r="F122" s="363"/>
      <c r="G122" s="363"/>
      <c r="H122" s="363"/>
      <c r="I122" s="363"/>
      <c r="J122" s="239"/>
      <c r="K122" s="239"/>
      <c r="L122" s="2"/>
      <c r="M122" s="239"/>
      <c r="N122" s="239"/>
      <c r="O122" s="239"/>
      <c r="P122" s="239"/>
      <c r="Q122" s="239"/>
      <c r="R122" s="239"/>
      <c r="S122" s="239"/>
      <c r="T122" s="239"/>
      <c r="U122" s="239"/>
      <c r="V122" s="239"/>
      <c r="W122" s="239"/>
      <c r="X122" s="239"/>
      <c r="Y122" s="239"/>
      <c r="Z122" s="239"/>
      <c r="AA122" s="239"/>
      <c r="AB122" s="239"/>
      <c r="AC122" s="239"/>
      <c r="AD122" s="239"/>
      <c r="AE122" s="239"/>
      <c r="AF122" s="239"/>
      <c r="AG122" s="239"/>
      <c r="AH122" s="239"/>
      <c r="AI122" s="239"/>
      <c r="AJ122" s="239"/>
      <c r="AK122" s="239"/>
      <c r="AL122" s="239"/>
      <c r="AM122" s="239"/>
      <c r="AN122" s="239"/>
      <c r="AO122" s="239"/>
      <c r="AP122" s="239"/>
      <c r="AQ122" s="239"/>
      <c r="AR122" s="239"/>
      <c r="AS122" s="239"/>
      <c r="AT122" s="239"/>
      <c r="AU122" s="239"/>
      <c r="AV122" s="239"/>
      <c r="AW122" s="239"/>
    </row>
    <row r="123" spans="1:49" ht="16" customHeight="1" x14ac:dyDescent="0.2">
      <c r="A123" s="7"/>
      <c r="H123" s="239"/>
      <c r="I123" s="239"/>
      <c r="J123" s="239"/>
      <c r="K123" s="239"/>
      <c r="L123" s="2"/>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239"/>
      <c r="AL123" s="239"/>
      <c r="AM123" s="239"/>
      <c r="AN123" s="239"/>
      <c r="AO123" s="239"/>
      <c r="AP123" s="239"/>
      <c r="AQ123" s="239"/>
      <c r="AR123" s="239"/>
      <c r="AS123" s="239"/>
      <c r="AT123" s="239"/>
      <c r="AU123" s="239"/>
      <c r="AV123" s="239"/>
      <c r="AW123" s="239"/>
    </row>
    <row r="124" spans="1:49" ht="16" customHeight="1" x14ac:dyDescent="0.2">
      <c r="A124" s="7"/>
      <c r="B124" s="239"/>
      <c r="C124" s="307"/>
      <c r="D124" s="382" t="s">
        <v>401</v>
      </c>
      <c r="E124" s="382"/>
      <c r="F124" s="382"/>
      <c r="G124" s="382"/>
      <c r="H124" s="239"/>
      <c r="I124" s="239"/>
      <c r="J124" s="239"/>
      <c r="K124" s="239"/>
      <c r="L124" s="2"/>
      <c r="M124" s="239"/>
      <c r="N124" s="239"/>
      <c r="O124" s="239"/>
      <c r="P124" s="239"/>
      <c r="Q124" s="239"/>
      <c r="R124" s="239"/>
      <c r="S124" s="239"/>
      <c r="T124" s="239"/>
      <c r="U124" s="239"/>
      <c r="V124" s="239"/>
      <c r="W124" s="239"/>
      <c r="X124" s="239"/>
      <c r="Y124" s="239"/>
      <c r="Z124" s="239"/>
      <c r="AA124" s="239"/>
      <c r="AB124" s="239"/>
      <c r="AC124" s="239"/>
      <c r="AD124" s="239"/>
      <c r="AE124" s="239"/>
      <c r="AF124" s="239"/>
      <c r="AG124" s="239"/>
      <c r="AH124" s="239"/>
      <c r="AI124" s="239"/>
      <c r="AJ124" s="239"/>
      <c r="AK124" s="239"/>
      <c r="AL124" s="239"/>
      <c r="AM124" s="239"/>
      <c r="AN124" s="239"/>
      <c r="AO124" s="239"/>
      <c r="AP124" s="239"/>
      <c r="AQ124" s="239"/>
      <c r="AR124" s="239"/>
      <c r="AS124" s="239"/>
      <c r="AT124" s="239"/>
      <c r="AU124" s="239"/>
      <c r="AV124" s="239"/>
      <c r="AW124" s="239"/>
    </row>
    <row r="125" spans="1:49" ht="16" customHeight="1" x14ac:dyDescent="0.2">
      <c r="A125" s="7"/>
      <c r="B125" s="292" t="s">
        <v>436</v>
      </c>
      <c r="C125" s="296" t="s">
        <v>437</v>
      </c>
      <c r="D125" s="294">
        <f>C13</f>
        <v>33500000</v>
      </c>
      <c r="E125" s="294">
        <f>C14</f>
        <v>47000000</v>
      </c>
      <c r="F125" s="294">
        <f>C15</f>
        <v>62700000</v>
      </c>
      <c r="G125" s="294">
        <f>C16</f>
        <v>91000000</v>
      </c>
      <c r="H125" s="239"/>
      <c r="I125" s="239"/>
      <c r="J125" s="239"/>
      <c r="K125" s="239"/>
      <c r="L125" s="2"/>
      <c r="M125" s="239"/>
      <c r="N125" s="239"/>
      <c r="O125" s="239"/>
      <c r="P125" s="239"/>
      <c r="Q125" s="239"/>
      <c r="R125" s="239"/>
      <c r="S125" s="239"/>
      <c r="T125" s="239"/>
      <c r="U125" s="239"/>
      <c r="V125" s="239"/>
      <c r="W125" s="239"/>
      <c r="X125" s="239"/>
      <c r="Y125" s="239"/>
      <c r="Z125" s="239"/>
      <c r="AA125" s="239"/>
      <c r="AB125" s="239"/>
      <c r="AC125" s="239"/>
      <c r="AD125" s="239"/>
      <c r="AE125" s="239"/>
      <c r="AF125" s="239"/>
      <c r="AG125" s="239"/>
      <c r="AH125" s="239"/>
      <c r="AI125" s="239"/>
      <c r="AJ125" s="239"/>
      <c r="AK125" s="239"/>
      <c r="AL125" s="239"/>
      <c r="AM125" s="239"/>
      <c r="AN125" s="239"/>
      <c r="AO125" s="239"/>
      <c r="AP125" s="239"/>
      <c r="AQ125" s="239"/>
      <c r="AR125" s="239"/>
      <c r="AS125" s="239"/>
      <c r="AT125" s="239"/>
      <c r="AU125" s="239"/>
      <c r="AV125" s="239"/>
      <c r="AW125" s="239"/>
    </row>
    <row r="126" spans="1:49" ht="16" customHeight="1" x14ac:dyDescent="0.2">
      <c r="A126" s="7"/>
      <c r="B126" s="239"/>
      <c r="C126" s="293" t="s">
        <v>373</v>
      </c>
      <c r="D126" s="295">
        <f>_xlfn.GAMMA.DIST(D125,$C$7,$C$8,TRUE)</f>
        <v>0.24656933394015271</v>
      </c>
      <c r="E126" s="295">
        <f t="shared" ref="E126:F126" si="0">_xlfn.GAMMA.DIST(E125,$C$7,$C$8,TRUE)</f>
        <v>0.50539121391520891</v>
      </c>
      <c r="F126" s="295">
        <f t="shared" si="0"/>
        <v>0.74946054367459758</v>
      </c>
      <c r="G126" s="295">
        <f>_xlfn.GAMMA.DIST(G125,$C$7,$C$8,TRUE)</f>
        <v>0.94831780644608643</v>
      </c>
      <c r="H126" s="239"/>
      <c r="I126" s="239"/>
      <c r="J126" s="239"/>
      <c r="K126" s="239"/>
      <c r="L126" s="2"/>
      <c r="M126" s="239"/>
      <c r="N126" s="239"/>
      <c r="O126" s="239"/>
      <c r="P126" s="239"/>
      <c r="Q126" s="239"/>
      <c r="R126" s="239"/>
      <c r="S126" s="239"/>
      <c r="T126" s="239"/>
      <c r="U126" s="239"/>
      <c r="V126" s="239"/>
      <c r="W126" s="239"/>
      <c r="X126" s="239"/>
      <c r="Y126" s="239"/>
      <c r="Z126" s="239"/>
      <c r="AA126" s="239"/>
      <c r="AB126" s="239"/>
      <c r="AC126" s="239"/>
      <c r="AD126" s="239"/>
      <c r="AE126" s="239"/>
      <c r="AF126" s="239"/>
      <c r="AG126" s="239"/>
      <c r="AH126" s="239"/>
      <c r="AI126" s="239"/>
      <c r="AJ126" s="239"/>
      <c r="AK126" s="239"/>
      <c r="AL126" s="239"/>
      <c r="AM126" s="239"/>
      <c r="AN126" s="239"/>
      <c r="AO126" s="239"/>
      <c r="AP126" s="239"/>
      <c r="AQ126" s="239"/>
      <c r="AR126" s="239"/>
      <c r="AS126" s="239"/>
      <c r="AT126" s="239"/>
      <c r="AU126" s="239"/>
      <c r="AV126" s="239"/>
      <c r="AW126" s="239"/>
    </row>
    <row r="127" spans="1:49" ht="16" customHeight="1" x14ac:dyDescent="0.2">
      <c r="A127" s="7"/>
      <c r="B127" s="304" t="s">
        <v>388</v>
      </c>
      <c r="C127" s="293" t="s">
        <v>387</v>
      </c>
      <c r="D127" s="303">
        <v>1</v>
      </c>
      <c r="E127" s="303">
        <v>1</v>
      </c>
      <c r="F127" s="303">
        <v>1</v>
      </c>
      <c r="G127" s="303">
        <v>1</v>
      </c>
      <c r="H127" s="239"/>
      <c r="I127" s="239"/>
      <c r="J127" s="239"/>
      <c r="K127" s="239"/>
      <c r="L127" s="2"/>
      <c r="M127" s="239"/>
      <c r="N127" s="239"/>
      <c r="O127" s="239"/>
      <c r="P127" s="239"/>
      <c r="Q127" s="239"/>
      <c r="R127" s="239"/>
      <c r="S127" s="239"/>
      <c r="T127" s="239"/>
      <c r="U127" s="239"/>
      <c r="V127" s="239"/>
      <c r="W127" s="239"/>
      <c r="X127" s="239"/>
      <c r="Y127" s="239"/>
      <c r="Z127" s="239"/>
      <c r="AA127" s="239"/>
      <c r="AB127" s="239"/>
      <c r="AC127" s="239"/>
      <c r="AD127" s="239"/>
      <c r="AE127" s="239"/>
      <c r="AF127" s="239"/>
      <c r="AG127" s="239"/>
      <c r="AH127" s="239"/>
      <c r="AI127" s="239"/>
      <c r="AJ127" s="239"/>
      <c r="AK127" s="239"/>
      <c r="AL127" s="239"/>
      <c r="AM127" s="239"/>
      <c r="AN127" s="239"/>
      <c r="AO127" s="239"/>
      <c r="AP127" s="239"/>
      <c r="AQ127" s="239"/>
      <c r="AR127" s="239"/>
      <c r="AS127" s="239"/>
      <c r="AT127" s="239"/>
      <c r="AU127" s="239"/>
      <c r="AV127" s="239"/>
      <c r="AW127" s="239"/>
    </row>
    <row r="128" spans="1:49" ht="16" customHeight="1" x14ac:dyDescent="0.2">
      <c r="A128" s="7"/>
      <c r="B128" s="304" t="s">
        <v>389</v>
      </c>
      <c r="C128" s="293" t="s">
        <v>368</v>
      </c>
      <c r="D128" s="295">
        <f>1-D126</f>
        <v>0.75343066605984732</v>
      </c>
      <c r="E128" s="295">
        <f>1-E126</f>
        <v>0.49460878608479109</v>
      </c>
      <c r="F128" s="295">
        <f>1-F126</f>
        <v>0.25053945632540242</v>
      </c>
      <c r="G128" s="295">
        <f>1-G126</f>
        <v>5.1682193553913569E-2</v>
      </c>
      <c r="H128" s="239"/>
      <c r="I128" s="239"/>
      <c r="J128" s="239"/>
      <c r="K128" s="239"/>
      <c r="L128" s="2"/>
      <c r="M128" s="239"/>
      <c r="N128" s="239"/>
      <c r="O128" s="239"/>
      <c r="P128" s="239"/>
      <c r="Q128" s="239"/>
      <c r="R128" s="239"/>
      <c r="S128" s="239"/>
      <c r="T128" s="239"/>
      <c r="U128" s="239"/>
      <c r="V128" s="239"/>
      <c r="W128" s="239"/>
      <c r="X128" s="239"/>
      <c r="Y128" s="239"/>
      <c r="Z128" s="239"/>
      <c r="AA128" s="239"/>
      <c r="AB128" s="239"/>
      <c r="AC128" s="239"/>
      <c r="AD128" s="239"/>
      <c r="AE128" s="239"/>
      <c r="AF128" s="239"/>
      <c r="AG128" s="239"/>
      <c r="AH128" s="239"/>
      <c r="AI128" s="239"/>
      <c r="AJ128" s="239"/>
      <c r="AK128" s="239"/>
      <c r="AL128" s="239"/>
      <c r="AM128" s="239"/>
      <c r="AN128" s="239"/>
      <c r="AO128" s="239"/>
      <c r="AP128" s="239"/>
      <c r="AQ128" s="239"/>
      <c r="AR128" s="239"/>
      <c r="AS128" s="239"/>
      <c r="AT128" s="239"/>
      <c r="AU128" s="239"/>
      <c r="AV128" s="239"/>
      <c r="AW128" s="239"/>
    </row>
    <row r="129" spans="1:49" ht="16" customHeight="1" x14ac:dyDescent="0.2">
      <c r="A129" s="7"/>
      <c r="B129" s="304" t="s">
        <v>15</v>
      </c>
      <c r="C129" s="293" t="s">
        <v>369</v>
      </c>
      <c r="D129" s="295">
        <f>D128^$E$20</f>
        <v>0.88037860907703214</v>
      </c>
      <c r="E129" s="295">
        <f>E128^$E$20</f>
        <v>0.72848031716674733</v>
      </c>
      <c r="F129" s="295">
        <f>F128^$E$20</f>
        <v>0.53640678030716848</v>
      </c>
      <c r="G129" s="295">
        <f>G128^$E$20</f>
        <v>0.26363521598758743</v>
      </c>
      <c r="H129" s="239"/>
      <c r="I129" s="239"/>
      <c r="J129" s="239"/>
      <c r="K129" s="239"/>
      <c r="L129" s="2"/>
      <c r="M129" s="239"/>
      <c r="N129" s="239"/>
      <c r="O129" s="239"/>
      <c r="P129" s="239"/>
      <c r="Q129" s="239"/>
      <c r="R129" s="239"/>
      <c r="S129" s="239"/>
      <c r="T129" s="239"/>
      <c r="U129" s="239"/>
      <c r="V129" s="239"/>
      <c r="W129" s="239"/>
      <c r="X129" s="239"/>
      <c r="Y129" s="239"/>
      <c r="Z129" s="239"/>
      <c r="AA129" s="239"/>
      <c r="AB129" s="239"/>
      <c r="AC129" s="239"/>
      <c r="AD129" s="239"/>
      <c r="AE129" s="239"/>
      <c r="AF129" s="239"/>
      <c r="AG129" s="239"/>
      <c r="AH129" s="239"/>
      <c r="AI129" s="239"/>
      <c r="AJ129" s="239"/>
      <c r="AK129" s="239"/>
      <c r="AL129" s="239"/>
      <c r="AM129" s="239"/>
      <c r="AN129" s="239"/>
      <c r="AO129" s="239"/>
      <c r="AP129" s="239"/>
      <c r="AQ129" s="239"/>
      <c r="AR129" s="239"/>
      <c r="AS129" s="239"/>
      <c r="AT129" s="239"/>
      <c r="AU129" s="239"/>
      <c r="AV129" s="239"/>
      <c r="AW129" s="239"/>
    </row>
    <row r="130" spans="1:49" ht="16" customHeight="1" x14ac:dyDescent="0.2">
      <c r="A130" s="7"/>
      <c r="B130" s="304" t="s">
        <v>394</v>
      </c>
      <c r="C130" s="305" t="s">
        <v>395</v>
      </c>
      <c r="D130" s="295">
        <f>D128/D129</f>
        <v>0.85580301280800763</v>
      </c>
      <c r="E130" s="295">
        <f>E128/E129</f>
        <v>0.67895971164801749</v>
      </c>
      <c r="F130" s="295">
        <f>F128/F129</f>
        <v>0.46706989084279149</v>
      </c>
      <c r="G130" s="295">
        <f>G128/G129</f>
        <v>0.19603675996133571</v>
      </c>
      <c r="H130" s="239"/>
      <c r="I130" s="239"/>
      <c r="J130" s="239"/>
      <c r="K130" s="239"/>
      <c r="L130" s="2"/>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39"/>
      <c r="AL130" s="239"/>
      <c r="AM130" s="239"/>
      <c r="AN130" s="239"/>
      <c r="AO130" s="239"/>
      <c r="AP130" s="239"/>
      <c r="AQ130" s="239"/>
      <c r="AR130" s="239"/>
      <c r="AS130" s="239"/>
      <c r="AT130" s="239"/>
      <c r="AU130" s="239"/>
      <c r="AV130" s="239"/>
      <c r="AW130" s="239"/>
    </row>
    <row r="131" spans="1:49" ht="16" customHeight="1" x14ac:dyDescent="0.2">
      <c r="A131" s="7"/>
      <c r="B131" s="304" t="s">
        <v>392</v>
      </c>
      <c r="C131" s="305" t="s">
        <v>393</v>
      </c>
      <c r="D131" s="300">
        <f>D129/D128</f>
        <v>1.1684931988248817</v>
      </c>
      <c r="E131" s="300">
        <f>E129/E128</f>
        <v>1.472841440875382</v>
      </c>
      <c r="F131" s="300">
        <f>F129/F128</f>
        <v>2.1410072017178785</v>
      </c>
      <c r="G131" s="300">
        <f>G129/G128</f>
        <v>5.1010841038039487</v>
      </c>
      <c r="H131" s="239"/>
      <c r="I131" s="239"/>
      <c r="J131" s="239"/>
      <c r="K131" s="239"/>
      <c r="L131" s="2"/>
      <c r="M131" s="239"/>
      <c r="N131" s="239"/>
      <c r="O131" s="239"/>
      <c r="P131" s="239"/>
      <c r="Q131" s="239"/>
      <c r="R131" s="239"/>
      <c r="S131" s="239"/>
      <c r="T131" s="239"/>
      <c r="U131" s="239"/>
      <c r="V131" s="239"/>
      <c r="W131" s="239"/>
      <c r="X131" s="239"/>
      <c r="Y131" s="239"/>
      <c r="Z131" s="239"/>
      <c r="AA131" s="239"/>
      <c r="AB131" s="239"/>
      <c r="AC131" s="239"/>
      <c r="AD131" s="239"/>
      <c r="AE131" s="239"/>
      <c r="AF131" s="239"/>
      <c r="AG131" s="239"/>
      <c r="AH131" s="239"/>
      <c r="AI131" s="239"/>
      <c r="AJ131" s="239"/>
      <c r="AK131" s="239"/>
      <c r="AL131" s="239"/>
      <c r="AM131" s="239"/>
      <c r="AN131" s="239"/>
      <c r="AO131" s="239"/>
      <c r="AP131" s="239"/>
      <c r="AQ131" s="239"/>
      <c r="AR131" s="239"/>
      <c r="AS131" s="239"/>
      <c r="AT131" s="239"/>
      <c r="AU131" s="239"/>
      <c r="AV131" s="239"/>
      <c r="AW131" s="239"/>
    </row>
    <row r="132" spans="1:49" ht="16" customHeight="1" x14ac:dyDescent="0.2">
      <c r="A132" s="7"/>
      <c r="B132" s="304" t="s">
        <v>391</v>
      </c>
      <c r="C132" s="293" t="s">
        <v>370</v>
      </c>
      <c r="D132" s="295">
        <f>D129-D128</f>
        <v>0.12694794301718482</v>
      </c>
      <c r="E132" s="295">
        <f>E129-E128</f>
        <v>0.23387153108195624</v>
      </c>
      <c r="F132" s="295">
        <f>F129-F128</f>
        <v>0.28586732398176606</v>
      </c>
      <c r="G132" s="295">
        <f>G129-G128</f>
        <v>0.21195302243367387</v>
      </c>
      <c r="H132" s="239"/>
      <c r="I132" s="239"/>
      <c r="J132" s="239"/>
      <c r="K132" s="239"/>
      <c r="L132" s="2"/>
      <c r="M132" s="239"/>
      <c r="N132" s="239"/>
      <c r="O132" s="239"/>
      <c r="P132" s="239"/>
      <c r="Q132" s="239"/>
      <c r="R132" s="239"/>
      <c r="S132" s="239"/>
      <c r="T132" s="239"/>
      <c r="U132" s="239"/>
      <c r="V132" s="239"/>
      <c r="W132" s="239"/>
      <c r="X132" s="239"/>
      <c r="Y132" s="239"/>
      <c r="Z132" s="239"/>
      <c r="AA132" s="239"/>
      <c r="AB132" s="239"/>
      <c r="AC132" s="239"/>
      <c r="AD132" s="239"/>
      <c r="AE132" s="239"/>
      <c r="AF132" s="239"/>
      <c r="AG132" s="239"/>
      <c r="AH132" s="239"/>
      <c r="AI132" s="239"/>
      <c r="AJ132" s="239"/>
      <c r="AK132" s="239"/>
      <c r="AL132" s="239"/>
      <c r="AM132" s="239"/>
      <c r="AN132" s="239"/>
      <c r="AO132" s="239"/>
      <c r="AP132" s="239"/>
      <c r="AQ132" s="239"/>
      <c r="AR132" s="239"/>
      <c r="AS132" s="239"/>
      <c r="AT132" s="239"/>
      <c r="AU132" s="239"/>
      <c r="AV132" s="239"/>
      <c r="AW132" s="239"/>
    </row>
    <row r="133" spans="1:49" ht="16" customHeight="1" x14ac:dyDescent="0.2">
      <c r="A133" s="7"/>
      <c r="B133" s="304" t="s">
        <v>14</v>
      </c>
      <c r="C133" s="293" t="s">
        <v>371</v>
      </c>
      <c r="D133" s="295">
        <f>D127-D129</f>
        <v>0.11962139092296786</v>
      </c>
      <c r="E133" s="295">
        <f t="shared" ref="E133:G133" si="1">E127-E129</f>
        <v>0.27151968283325267</v>
      </c>
      <c r="F133" s="295">
        <f t="shared" si="1"/>
        <v>0.46359321969283152</v>
      </c>
      <c r="G133" s="295">
        <f t="shared" si="1"/>
        <v>0.73636478401241257</v>
      </c>
      <c r="H133" s="239"/>
      <c r="I133" s="239"/>
      <c r="J133" s="239"/>
      <c r="K133" s="239"/>
      <c r="L133" s="2"/>
      <c r="M133" s="239"/>
      <c r="N133" s="239"/>
      <c r="O133" s="239"/>
      <c r="P133" s="239"/>
      <c r="Q133" s="239"/>
      <c r="R133" s="239"/>
      <c r="S133" s="239"/>
      <c r="T133" s="239"/>
      <c r="U133" s="239"/>
      <c r="V133" s="239"/>
      <c r="W133" s="239"/>
      <c r="X133" s="239"/>
      <c r="Y133" s="239"/>
      <c r="Z133" s="239"/>
      <c r="AA133" s="239"/>
      <c r="AB133" s="239"/>
      <c r="AC133" s="239"/>
      <c r="AD133" s="239"/>
      <c r="AE133" s="239"/>
      <c r="AF133" s="239"/>
      <c r="AG133" s="239"/>
      <c r="AH133" s="239"/>
      <c r="AI133" s="239"/>
      <c r="AJ133" s="239"/>
      <c r="AK133" s="239"/>
      <c r="AL133" s="239"/>
      <c r="AM133" s="239"/>
      <c r="AN133" s="239"/>
      <c r="AO133" s="239"/>
      <c r="AP133" s="239"/>
      <c r="AQ133" s="239"/>
      <c r="AR133" s="239"/>
      <c r="AS133" s="239"/>
      <c r="AT133" s="239"/>
      <c r="AU133" s="239"/>
      <c r="AV133" s="239"/>
      <c r="AW133" s="239"/>
    </row>
    <row r="134" spans="1:49" ht="16" customHeight="1" x14ac:dyDescent="0.2">
      <c r="A134" s="7"/>
      <c r="B134" s="304" t="s">
        <v>396</v>
      </c>
      <c r="C134" s="293" t="s">
        <v>372</v>
      </c>
      <c r="D134" s="297">
        <f>D132/D133</f>
        <v>1.0612478423606946</v>
      </c>
      <c r="E134" s="297">
        <f t="shared" ref="E134:F134" si="2">E132/E133</f>
        <v>0.86134282657358163</v>
      </c>
      <c r="F134" s="297">
        <f t="shared" si="2"/>
        <v>0.61663396235858792</v>
      </c>
      <c r="G134" s="297">
        <f>G132/G133</f>
        <v>0.28783698926876039</v>
      </c>
      <c r="H134" s="239"/>
      <c r="I134" s="239"/>
      <c r="J134" s="239"/>
      <c r="K134" s="239"/>
      <c r="L134" s="2"/>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row>
    <row r="135" spans="1:49" ht="16" customHeight="1" x14ac:dyDescent="0.2">
      <c r="A135" s="7"/>
      <c r="B135" s="390" t="s">
        <v>390</v>
      </c>
      <c r="C135" s="391"/>
      <c r="D135" s="295">
        <f>D129/D133</f>
        <v>7.3597088470904524</v>
      </c>
      <c r="E135" s="295">
        <f t="shared" ref="E135:G135" si="3">E129/E133</f>
        <v>2.6829742491049022</v>
      </c>
      <c r="F135" s="295">
        <f t="shared" si="3"/>
        <v>1.1570634718570343</v>
      </c>
      <c r="G135" s="295">
        <f t="shared" si="3"/>
        <v>0.35802257483180167</v>
      </c>
      <c r="H135" s="239"/>
      <c r="I135" s="239"/>
      <c r="J135" s="239"/>
      <c r="K135" s="239"/>
      <c r="L135" s="2"/>
      <c r="M135" s="239"/>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239"/>
      <c r="AL135" s="239"/>
      <c r="AM135" s="239"/>
      <c r="AN135" s="239"/>
      <c r="AO135" s="239"/>
      <c r="AP135" s="239"/>
      <c r="AQ135" s="239"/>
      <c r="AR135" s="239"/>
      <c r="AS135" s="239"/>
      <c r="AT135" s="239"/>
      <c r="AU135" s="239"/>
      <c r="AV135" s="239"/>
      <c r="AW135" s="239"/>
    </row>
    <row r="136" spans="1:49" ht="16" customHeight="1" x14ac:dyDescent="0.2">
      <c r="A136" s="7"/>
      <c r="B136" s="390" t="s">
        <v>398</v>
      </c>
      <c r="C136" s="391"/>
      <c r="D136" s="295">
        <f>D132/(D127-D128)</f>
        <v>0.51485698155796467</v>
      </c>
      <c r="E136" s="295">
        <f t="shared" ref="E136:G136" si="4">E132/(E127-E128)</f>
        <v>0.4627534564168217</v>
      </c>
      <c r="F136" s="295">
        <f t="shared" si="4"/>
        <v>0.38143078564237876</v>
      </c>
      <c r="G136" s="295">
        <f t="shared" si="4"/>
        <v>0.22350421028999604</v>
      </c>
      <c r="H136" s="239"/>
      <c r="I136" s="239"/>
      <c r="J136" s="239"/>
      <c r="K136" s="239"/>
      <c r="L136" s="2"/>
      <c r="M136" s="239"/>
      <c r="N136" s="239"/>
      <c r="O136" s="239"/>
      <c r="P136" s="239"/>
      <c r="Q136" s="239"/>
      <c r="R136" s="239"/>
      <c r="S136" s="239"/>
      <c r="T136" s="239"/>
      <c r="U136" s="239"/>
      <c r="V136" s="239"/>
      <c r="W136" s="239"/>
      <c r="X136" s="239"/>
      <c r="Y136" s="239"/>
      <c r="Z136" s="239"/>
      <c r="AA136" s="239"/>
      <c r="AB136" s="239"/>
      <c r="AC136" s="239"/>
      <c r="AD136" s="239"/>
      <c r="AE136" s="239"/>
      <c r="AF136" s="239"/>
      <c r="AG136" s="239"/>
      <c r="AH136" s="239"/>
      <c r="AI136" s="239"/>
      <c r="AJ136" s="239"/>
      <c r="AK136" s="239"/>
      <c r="AL136" s="239"/>
      <c r="AM136" s="239"/>
      <c r="AN136" s="239"/>
      <c r="AO136" s="239"/>
      <c r="AP136" s="239"/>
      <c r="AQ136" s="239"/>
      <c r="AR136" s="239"/>
      <c r="AS136" s="239"/>
      <c r="AT136" s="239"/>
      <c r="AU136" s="239"/>
      <c r="AV136" s="239"/>
      <c r="AW136" s="239"/>
    </row>
    <row r="137" spans="1:49" ht="16" customHeight="1" x14ac:dyDescent="0.2">
      <c r="A137" s="7"/>
      <c r="B137" s="304" t="s">
        <v>397</v>
      </c>
      <c r="C137" s="293"/>
      <c r="D137" s="295">
        <f>D133/(D127-D128)</f>
        <v>0.48514301844203533</v>
      </c>
      <c r="E137" s="295">
        <f t="shared" ref="E137:G137" si="5">E133/(E127-E128)</f>
        <v>0.53724654358317825</v>
      </c>
      <c r="F137" s="295">
        <f t="shared" si="5"/>
        <v>0.61856921435762124</v>
      </c>
      <c r="G137" s="295">
        <f t="shared" si="5"/>
        <v>0.77649578971000399</v>
      </c>
      <c r="H137" s="239"/>
      <c r="I137" s="239"/>
      <c r="J137" s="239"/>
      <c r="K137" s="239"/>
      <c r="L137" s="2"/>
      <c r="M137" s="239"/>
      <c r="N137" s="239"/>
      <c r="O137" s="239"/>
      <c r="P137" s="239"/>
      <c r="Q137" s="239"/>
      <c r="R137" s="239"/>
      <c r="S137" s="239"/>
      <c r="T137" s="239"/>
      <c r="U137" s="239"/>
      <c r="V137" s="239"/>
      <c r="W137" s="239"/>
      <c r="X137" s="239"/>
      <c r="Y137" s="239"/>
      <c r="Z137" s="239"/>
      <c r="AA137" s="239"/>
      <c r="AB137" s="239"/>
      <c r="AC137" s="239"/>
      <c r="AD137" s="239"/>
      <c r="AE137" s="239"/>
      <c r="AF137" s="239"/>
      <c r="AG137" s="239"/>
      <c r="AH137" s="239"/>
      <c r="AI137" s="239"/>
      <c r="AJ137" s="239"/>
      <c r="AK137" s="239"/>
      <c r="AL137" s="239"/>
      <c r="AM137" s="239"/>
      <c r="AN137" s="239"/>
      <c r="AO137" s="239"/>
      <c r="AP137" s="239"/>
      <c r="AQ137" s="239"/>
      <c r="AR137" s="239"/>
      <c r="AS137" s="239"/>
      <c r="AT137" s="239"/>
      <c r="AU137" s="239"/>
      <c r="AV137" s="239"/>
      <c r="AW137" s="239"/>
    </row>
    <row r="138" spans="1:49" ht="16" customHeight="1" x14ac:dyDescent="0.2">
      <c r="A138" s="7"/>
      <c r="B138" s="306"/>
      <c r="C138" s="239"/>
      <c r="D138" s="239"/>
      <c r="E138" s="239"/>
      <c r="F138" s="239"/>
      <c r="G138" s="239"/>
      <c r="H138" s="239"/>
      <c r="I138" s="239"/>
      <c r="J138" s="239"/>
      <c r="K138" s="239"/>
      <c r="L138" s="2"/>
      <c r="M138" s="239"/>
      <c r="N138" s="239"/>
      <c r="O138" s="239"/>
      <c r="P138" s="239"/>
      <c r="Q138" s="239"/>
      <c r="R138" s="239"/>
      <c r="S138" s="239"/>
      <c r="T138" s="239"/>
      <c r="U138" s="239"/>
      <c r="V138" s="239"/>
      <c r="W138" s="239"/>
      <c r="X138" s="239"/>
      <c r="Y138" s="239"/>
      <c r="Z138" s="239"/>
      <c r="AA138" s="239"/>
      <c r="AB138" s="239"/>
      <c r="AC138" s="239"/>
      <c r="AD138" s="239"/>
      <c r="AE138" s="239"/>
      <c r="AF138" s="239"/>
      <c r="AG138" s="239"/>
      <c r="AH138" s="239"/>
      <c r="AI138" s="239"/>
      <c r="AJ138" s="239"/>
      <c r="AK138" s="239"/>
      <c r="AL138" s="239"/>
      <c r="AM138" s="239"/>
      <c r="AN138" s="239"/>
      <c r="AO138" s="239"/>
      <c r="AP138" s="239"/>
      <c r="AQ138" s="239"/>
      <c r="AR138" s="239"/>
      <c r="AS138" s="239"/>
      <c r="AT138" s="239"/>
      <c r="AU138" s="239"/>
      <c r="AV138" s="239"/>
      <c r="AW138" s="239"/>
    </row>
    <row r="139" spans="1:49" ht="16" customHeight="1" x14ac:dyDescent="0.2">
      <c r="A139" s="7"/>
      <c r="B139" s="239"/>
      <c r="C139" s="239"/>
      <c r="D139" s="239"/>
      <c r="E139" s="239"/>
      <c r="F139" s="239"/>
      <c r="G139" s="239"/>
      <c r="H139" s="239"/>
      <c r="I139" s="239"/>
      <c r="J139" s="239"/>
      <c r="K139" s="239"/>
      <c r="L139" s="2"/>
      <c r="M139" s="239"/>
      <c r="N139" s="239"/>
      <c r="O139" s="239"/>
      <c r="P139" s="239"/>
      <c r="Q139" s="239"/>
      <c r="R139" s="239"/>
      <c r="S139" s="239"/>
      <c r="T139" s="239"/>
      <c r="U139" s="239"/>
      <c r="V139" s="239"/>
      <c r="W139" s="239"/>
      <c r="X139" s="239"/>
      <c r="Y139" s="239"/>
      <c r="Z139" s="239"/>
      <c r="AA139" s="239"/>
      <c r="AB139" s="239"/>
      <c r="AC139" s="239"/>
      <c r="AD139" s="239"/>
      <c r="AE139" s="239"/>
      <c r="AF139" s="239"/>
      <c r="AG139" s="239"/>
      <c r="AH139" s="239"/>
      <c r="AI139" s="239"/>
      <c r="AJ139" s="239"/>
      <c r="AK139" s="239"/>
      <c r="AL139" s="239"/>
      <c r="AM139" s="239"/>
      <c r="AN139" s="239"/>
      <c r="AO139" s="239"/>
      <c r="AP139" s="239"/>
      <c r="AQ139" s="239"/>
      <c r="AR139" s="239"/>
      <c r="AS139" s="239"/>
      <c r="AT139" s="239"/>
      <c r="AU139" s="239"/>
      <c r="AV139" s="239"/>
      <c r="AW139" s="239"/>
    </row>
    <row r="140" spans="1:49" ht="16" customHeight="1" x14ac:dyDescent="0.25">
      <c r="A140" s="4" t="s">
        <v>4</v>
      </c>
      <c r="B140" s="239"/>
      <c r="C140" s="239"/>
      <c r="D140" s="239"/>
      <c r="E140" s="239"/>
      <c r="F140" s="239"/>
      <c r="G140" s="239"/>
      <c r="H140" s="239"/>
      <c r="I140" s="239"/>
      <c r="J140" s="239"/>
      <c r="K140" s="239"/>
      <c r="L140" s="2"/>
      <c r="M140" s="2"/>
      <c r="N140" s="2"/>
      <c r="O140" s="239"/>
      <c r="P140" s="239"/>
      <c r="Q140" s="239"/>
      <c r="R140" s="239"/>
      <c r="S140" s="239"/>
      <c r="T140" s="239"/>
      <c r="U140" s="239"/>
      <c r="V140" s="239"/>
      <c r="W140" s="239"/>
      <c r="X140" s="239"/>
      <c r="Y140" s="239"/>
      <c r="Z140" s="239"/>
      <c r="AA140" s="239"/>
      <c r="AB140" s="239"/>
      <c r="AC140" s="239"/>
      <c r="AD140" s="239"/>
      <c r="AE140" s="239"/>
      <c r="AF140" s="239"/>
      <c r="AG140" s="239"/>
      <c r="AH140" s="239"/>
      <c r="AI140" s="239"/>
      <c r="AJ140" s="239"/>
      <c r="AK140" s="239"/>
      <c r="AL140" s="239"/>
      <c r="AM140" s="239"/>
      <c r="AN140" s="239"/>
      <c r="AO140" s="239"/>
      <c r="AP140" s="239"/>
      <c r="AQ140" s="239"/>
      <c r="AR140" s="239"/>
      <c r="AS140" s="239"/>
      <c r="AT140" s="239"/>
      <c r="AU140" s="239"/>
      <c r="AV140" s="239"/>
      <c r="AW140" s="239"/>
    </row>
    <row r="141" spans="1:49" ht="16" customHeight="1" x14ac:dyDescent="0.25">
      <c r="A141" s="4"/>
      <c r="B141" s="359" t="s">
        <v>439</v>
      </c>
      <c r="C141" s="389"/>
      <c r="D141" s="389"/>
      <c r="E141" s="389"/>
      <c r="F141" s="389"/>
      <c r="G141" s="389"/>
      <c r="H141" s="389"/>
      <c r="I141" s="389"/>
      <c r="J141" s="239"/>
      <c r="K141" s="239"/>
      <c r="L141" s="2"/>
      <c r="M141" s="2"/>
      <c r="N141" s="2"/>
      <c r="O141" s="239"/>
      <c r="P141" s="239"/>
      <c r="Q141" s="239"/>
      <c r="R141" s="239"/>
      <c r="S141" s="239"/>
      <c r="T141" s="239"/>
      <c r="U141" s="239"/>
      <c r="V141" s="239"/>
      <c r="W141" s="239"/>
      <c r="X141" s="239"/>
      <c r="Y141" s="239"/>
      <c r="Z141" s="239"/>
      <c r="AA141" s="239"/>
      <c r="AB141" s="239"/>
      <c r="AC141" s="239"/>
      <c r="AD141" s="239"/>
      <c r="AE141" s="239"/>
      <c r="AF141" s="239"/>
      <c r="AG141" s="239"/>
      <c r="AH141" s="239"/>
      <c r="AI141" s="239"/>
      <c r="AJ141" s="239"/>
      <c r="AK141" s="239"/>
      <c r="AL141" s="239"/>
      <c r="AM141" s="239"/>
      <c r="AN141" s="239"/>
      <c r="AO141" s="239"/>
      <c r="AP141" s="239"/>
      <c r="AQ141" s="239"/>
      <c r="AR141" s="239"/>
      <c r="AS141" s="239"/>
      <c r="AT141" s="239"/>
      <c r="AU141" s="239"/>
      <c r="AV141" s="239"/>
      <c r="AW141" s="239"/>
    </row>
    <row r="142" spans="1:49" ht="16" customHeight="1" x14ac:dyDescent="0.25">
      <c r="A142" s="4"/>
      <c r="B142" s="389"/>
      <c r="C142" s="389"/>
      <c r="D142" s="389"/>
      <c r="E142" s="389"/>
      <c r="F142" s="389"/>
      <c r="G142" s="389"/>
      <c r="H142" s="389"/>
      <c r="I142" s="389"/>
      <c r="J142" s="239"/>
      <c r="K142" s="239"/>
      <c r="L142" s="2"/>
      <c r="M142" s="2"/>
      <c r="N142" s="2"/>
      <c r="O142" s="239"/>
      <c r="P142" s="239"/>
      <c r="Q142" s="239"/>
      <c r="R142" s="239"/>
      <c r="S142" s="239"/>
      <c r="T142" s="239"/>
      <c r="U142" s="239"/>
      <c r="V142" s="239"/>
      <c r="W142" s="239"/>
      <c r="X142" s="239"/>
      <c r="Y142" s="239"/>
      <c r="Z142" s="239"/>
      <c r="AA142" s="239"/>
      <c r="AB142" s="239"/>
      <c r="AC142" s="239"/>
      <c r="AD142" s="239"/>
      <c r="AE142" s="239"/>
      <c r="AF142" s="239"/>
      <c r="AG142" s="239"/>
      <c r="AH142" s="239"/>
      <c r="AI142" s="239"/>
      <c r="AJ142" s="239"/>
      <c r="AK142" s="239"/>
      <c r="AL142" s="239"/>
      <c r="AM142" s="239"/>
      <c r="AN142" s="239"/>
      <c r="AO142" s="239"/>
      <c r="AP142" s="239"/>
      <c r="AQ142" s="239"/>
      <c r="AR142" s="239"/>
      <c r="AS142" s="239"/>
      <c r="AT142" s="239"/>
      <c r="AU142" s="239"/>
      <c r="AV142" s="239"/>
      <c r="AW142" s="239"/>
    </row>
    <row r="143" spans="1:49" ht="16" customHeight="1" x14ac:dyDescent="0.25">
      <c r="A143" s="4"/>
      <c r="B143" s="389"/>
      <c r="C143" s="389"/>
      <c r="D143" s="389"/>
      <c r="E143" s="389"/>
      <c r="F143" s="389"/>
      <c r="G143" s="389"/>
      <c r="H143" s="389"/>
      <c r="I143" s="389"/>
      <c r="J143" s="239"/>
      <c r="K143" s="239"/>
      <c r="L143" s="2"/>
      <c r="M143" s="2"/>
      <c r="N143" s="2"/>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c r="AJ143" s="239"/>
      <c r="AK143" s="239"/>
      <c r="AL143" s="239"/>
      <c r="AM143" s="239"/>
      <c r="AN143" s="239"/>
      <c r="AO143" s="239"/>
      <c r="AP143" s="239"/>
      <c r="AQ143" s="239"/>
      <c r="AR143" s="239"/>
      <c r="AS143" s="239"/>
      <c r="AT143" s="239"/>
      <c r="AU143" s="239"/>
      <c r="AV143" s="239"/>
      <c r="AW143" s="239"/>
    </row>
    <row r="144" spans="1:49" ht="16" customHeight="1" x14ac:dyDescent="0.25">
      <c r="A144" s="4"/>
      <c r="B144" s="389"/>
      <c r="C144" s="389"/>
      <c r="D144" s="389"/>
      <c r="E144" s="389"/>
      <c r="F144" s="389"/>
      <c r="G144" s="389"/>
      <c r="H144" s="389"/>
      <c r="I144" s="389"/>
      <c r="J144" s="239"/>
      <c r="K144" s="239"/>
      <c r="L144" s="2"/>
      <c r="M144" s="2"/>
      <c r="N144" s="2"/>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row>
    <row r="145" spans="1:65" ht="16" customHeight="1" x14ac:dyDescent="0.25">
      <c r="A145" s="4"/>
      <c r="B145" s="389"/>
      <c r="C145" s="389"/>
      <c r="D145" s="389"/>
      <c r="E145" s="389"/>
      <c r="F145" s="389"/>
      <c r="G145" s="389"/>
      <c r="H145" s="389"/>
      <c r="I145" s="389"/>
      <c r="J145" s="239"/>
      <c r="K145" s="239"/>
      <c r="L145" s="2"/>
      <c r="M145" s="2"/>
      <c r="N145" s="2"/>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c r="AJ145" s="239"/>
      <c r="AK145" s="239"/>
      <c r="AL145" s="239"/>
      <c r="AM145" s="239"/>
      <c r="AN145" s="239"/>
      <c r="AO145" s="239"/>
      <c r="AP145" s="239"/>
      <c r="AQ145" s="239"/>
      <c r="AR145" s="239"/>
      <c r="AS145" s="239"/>
      <c r="AT145" s="239"/>
      <c r="AU145" s="239"/>
      <c r="AV145" s="239"/>
      <c r="AW145" s="239"/>
    </row>
    <row r="146" spans="1:65" ht="16" customHeight="1" x14ac:dyDescent="0.25">
      <c r="A146" s="4"/>
      <c r="B146" s="389"/>
      <c r="C146" s="389"/>
      <c r="D146" s="389"/>
      <c r="E146" s="389"/>
      <c r="F146" s="389"/>
      <c r="G146" s="389"/>
      <c r="H146" s="389"/>
      <c r="I146" s="389"/>
      <c r="J146" s="239"/>
      <c r="K146" s="239"/>
      <c r="L146" s="2"/>
      <c r="M146" s="2"/>
      <c r="N146" s="2"/>
      <c r="O146" s="239"/>
      <c r="P146" s="239"/>
      <c r="Q146" s="239"/>
      <c r="R146" s="239"/>
      <c r="S146" s="239"/>
      <c r="T146" s="239"/>
      <c r="U146" s="239"/>
      <c r="V146" s="239"/>
      <c r="W146" s="239"/>
      <c r="X146" s="239"/>
      <c r="Y146" s="239"/>
      <c r="Z146" s="239"/>
      <c r="AA146" s="239"/>
      <c r="AB146" s="239"/>
      <c r="AC146" s="239"/>
      <c r="AD146" s="239"/>
      <c r="AE146" s="239"/>
      <c r="AF146" s="239"/>
      <c r="AG146" s="239"/>
      <c r="AH146" s="239"/>
      <c r="AI146" s="239"/>
      <c r="AJ146" s="239"/>
      <c r="AK146" s="239"/>
      <c r="AL146" s="239"/>
      <c r="AM146" s="239"/>
      <c r="AN146" s="239"/>
      <c r="AO146" s="239"/>
      <c r="AP146" s="239"/>
      <c r="AQ146" s="239"/>
      <c r="AR146" s="239"/>
      <c r="AS146" s="239"/>
      <c r="AT146" s="239"/>
      <c r="AU146" s="239"/>
      <c r="AV146" s="239"/>
      <c r="AW146" s="239"/>
    </row>
    <row r="147" spans="1:65" ht="16" customHeight="1" x14ac:dyDescent="0.25">
      <c r="A147" s="4"/>
      <c r="B147" s="389"/>
      <c r="C147" s="389"/>
      <c r="D147" s="389"/>
      <c r="E147" s="389"/>
      <c r="F147" s="389"/>
      <c r="G147" s="389"/>
      <c r="H147" s="389"/>
      <c r="I147" s="389"/>
      <c r="J147" s="239"/>
      <c r="K147" s="239"/>
      <c r="L147" s="2"/>
      <c r="M147" s="2"/>
      <c r="N147" s="2"/>
      <c r="O147" s="239"/>
      <c r="P147" s="239"/>
      <c r="Q147" s="239"/>
      <c r="R147" s="239"/>
      <c r="S147" s="239"/>
      <c r="T147" s="239"/>
      <c r="U147" s="239"/>
      <c r="V147" s="239"/>
      <c r="W147" s="239"/>
      <c r="X147" s="239"/>
      <c r="Y147" s="239"/>
      <c r="Z147" s="239"/>
      <c r="AA147" s="239"/>
      <c r="AB147" s="239"/>
      <c r="AC147" s="239"/>
      <c r="AD147" s="239"/>
      <c r="AE147" s="239"/>
      <c r="AF147" s="239"/>
      <c r="AG147" s="239"/>
      <c r="AH147" s="239"/>
      <c r="AI147" s="239"/>
      <c r="AJ147" s="239"/>
      <c r="AK147" s="239"/>
      <c r="AL147" s="239"/>
      <c r="AM147" s="239"/>
      <c r="AN147" s="239"/>
      <c r="AO147" s="239"/>
      <c r="AP147" s="239"/>
      <c r="AQ147" s="239"/>
      <c r="AR147" s="239"/>
      <c r="AS147" s="239"/>
      <c r="AT147" s="239"/>
      <c r="AU147" s="239"/>
      <c r="AV147" s="239"/>
      <c r="AW147" s="239"/>
    </row>
    <row r="148" spans="1:65" ht="16" customHeight="1" x14ac:dyDescent="0.25">
      <c r="A148" s="4"/>
      <c r="B148" s="389"/>
      <c r="C148" s="389"/>
      <c r="D148" s="389"/>
      <c r="E148" s="389"/>
      <c r="F148" s="389"/>
      <c r="G148" s="389"/>
      <c r="H148" s="389"/>
      <c r="I148" s="389"/>
      <c r="J148" s="239"/>
      <c r="K148" s="239"/>
      <c r="L148" s="2"/>
      <c r="M148" s="2"/>
      <c r="N148" s="2"/>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39"/>
    </row>
    <row r="149" spans="1:65" ht="16" customHeight="1" x14ac:dyDescent="0.25">
      <c r="A149" s="4"/>
      <c r="B149" s="389"/>
      <c r="C149" s="389"/>
      <c r="D149" s="389"/>
      <c r="E149" s="389"/>
      <c r="F149" s="389"/>
      <c r="G149" s="389"/>
      <c r="H149" s="389"/>
      <c r="I149" s="389"/>
      <c r="J149" s="239"/>
      <c r="K149" s="239"/>
      <c r="L149" s="2"/>
      <c r="M149" s="2"/>
      <c r="N149" s="2"/>
      <c r="O149" s="239"/>
      <c r="P149" s="239"/>
      <c r="Q149" s="239"/>
      <c r="R149" s="239"/>
      <c r="S149" s="239"/>
      <c r="T149" s="239"/>
      <c r="U149" s="239"/>
      <c r="V149" s="239"/>
      <c r="W149" s="239"/>
      <c r="X149" s="239"/>
      <c r="Y149" s="239"/>
      <c r="Z149" s="239"/>
      <c r="AA149" s="239"/>
      <c r="AB149" s="239"/>
      <c r="AC149" s="239"/>
      <c r="AD149" s="239"/>
      <c r="AE149" s="239"/>
      <c r="AF149" s="239"/>
      <c r="AG149" s="239"/>
      <c r="AH149" s="239"/>
      <c r="AI149" s="239"/>
      <c r="AJ149" s="239"/>
      <c r="AK149" s="239"/>
      <c r="AL149" s="239"/>
      <c r="AM149" s="239"/>
      <c r="AN149" s="239"/>
      <c r="AO149" s="239"/>
      <c r="AP149" s="239"/>
      <c r="AQ149" s="239"/>
      <c r="AR149" s="239"/>
      <c r="AS149" s="239"/>
      <c r="AT149" s="239"/>
      <c r="AU149" s="239"/>
      <c r="AV149" s="239"/>
      <c r="AW149" s="239"/>
    </row>
    <row r="150" spans="1:65" ht="19" x14ac:dyDescent="0.25">
      <c r="A150" s="4"/>
      <c r="B150" s="389"/>
      <c r="C150" s="389"/>
      <c r="D150" s="389"/>
      <c r="E150" s="389"/>
      <c r="F150" s="389"/>
      <c r="G150" s="389"/>
      <c r="H150" s="389"/>
      <c r="I150" s="389"/>
      <c r="J150" s="239"/>
      <c r="K150" s="239"/>
      <c r="L150" s="2"/>
      <c r="M150" s="2"/>
      <c r="N150" s="2"/>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239"/>
      <c r="AK150" s="239"/>
      <c r="AL150" s="239"/>
      <c r="AM150" s="239"/>
      <c r="AN150" s="239"/>
      <c r="AO150" s="239"/>
      <c r="AP150" s="239"/>
      <c r="AQ150" s="239"/>
      <c r="AR150" s="239"/>
      <c r="AS150" s="239"/>
      <c r="AT150" s="239"/>
      <c r="AU150" s="239"/>
      <c r="AV150" s="239"/>
      <c r="AW150" s="239"/>
    </row>
    <row r="151" spans="1:65" ht="16" customHeight="1" x14ac:dyDescent="0.25">
      <c r="A151" s="4"/>
      <c r="B151" s="389"/>
      <c r="C151" s="389"/>
      <c r="D151" s="389"/>
      <c r="E151" s="389"/>
      <c r="F151" s="389"/>
      <c r="G151" s="389"/>
      <c r="H151" s="389"/>
      <c r="I151" s="389"/>
      <c r="J151" s="239"/>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row>
    <row r="152" spans="1:65" ht="19" x14ac:dyDescent="0.25">
      <c r="A152" s="4"/>
      <c r="B152" s="239"/>
      <c r="C152" s="239"/>
      <c r="D152" s="239"/>
      <c r="E152" s="239"/>
      <c r="F152" s="239"/>
      <c r="G152" s="239"/>
      <c r="H152" s="239"/>
      <c r="I152" s="239"/>
      <c r="J152" s="239"/>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row>
    <row r="153" spans="1:65" ht="19" x14ac:dyDescent="0.25">
      <c r="A153" s="239"/>
      <c r="B153" s="6" t="s">
        <v>413</v>
      </c>
      <c r="C153" s="239"/>
      <c r="D153" s="239"/>
      <c r="E153" s="239"/>
      <c r="F153" s="239"/>
      <c r="G153" s="239"/>
      <c r="H153" s="239"/>
      <c r="I153" s="239"/>
      <c r="J153" s="239"/>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row>
    <row r="154" spans="1:65" ht="16" customHeight="1" x14ac:dyDescent="0.2">
      <c r="A154" s="2"/>
      <c r="B154" s="388" t="s">
        <v>409</v>
      </c>
      <c r="C154" s="389"/>
      <c r="D154" s="389"/>
      <c r="E154" s="389"/>
      <c r="F154" s="389"/>
      <c r="G154" s="389"/>
      <c r="H154" s="389"/>
      <c r="I154" s="389"/>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row>
    <row r="155" spans="1:65" ht="16" customHeight="1" x14ac:dyDescent="0.2">
      <c r="A155" s="2"/>
      <c r="B155" s="255"/>
      <c r="C155" s="255"/>
      <c r="D155" s="255"/>
      <c r="E155" s="255"/>
      <c r="F155" s="255"/>
      <c r="G155" s="255"/>
      <c r="H155" s="255"/>
      <c r="I155" s="255"/>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x14ac:dyDescent="0.2">
      <c r="A156" s="2"/>
      <c r="B156" s="309" t="s">
        <v>463</v>
      </c>
      <c r="C156" s="255"/>
      <c r="D156" s="255"/>
      <c r="E156" s="255"/>
      <c r="F156" s="255"/>
      <c r="G156" s="255"/>
      <c r="H156" s="255"/>
      <c r="I156" s="255"/>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row>
    <row r="157" spans="1:65" x14ac:dyDescent="0.2">
      <c r="A157" s="2"/>
      <c r="B157" s="255"/>
      <c r="C157" s="255"/>
      <c r="D157" s="255"/>
      <c r="E157" s="255"/>
      <c r="F157" s="255"/>
      <c r="G157" s="255"/>
      <c r="H157" s="255"/>
      <c r="I157" s="255"/>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row>
    <row r="158" spans="1:65" ht="17" x14ac:dyDescent="0.2">
      <c r="A158" s="2"/>
      <c r="B158" s="255"/>
      <c r="C158" s="255"/>
      <c r="E158" s="311" t="s">
        <v>420</v>
      </c>
      <c r="F158" s="255"/>
      <c r="G158" s="255"/>
      <c r="H158" s="255"/>
      <c r="I158" s="255"/>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row>
    <row r="159" spans="1:65" x14ac:dyDescent="0.2">
      <c r="A159" s="2"/>
      <c r="B159" s="255"/>
      <c r="C159" s="255"/>
      <c r="D159" s="255"/>
      <c r="E159" s="255"/>
      <c r="F159" s="255"/>
      <c r="G159" s="255"/>
      <c r="H159" s="255"/>
      <c r="I159" s="255"/>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row>
    <row r="160" spans="1:65" x14ac:dyDescent="0.2">
      <c r="A160" s="2"/>
      <c r="B160" s="255"/>
      <c r="C160" s="255"/>
      <c r="D160" s="255"/>
      <c r="E160" s="255"/>
      <c r="F160" s="255"/>
      <c r="G160" s="255"/>
      <c r="H160" s="255"/>
      <c r="I160" s="255"/>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row>
    <row r="161" spans="1:65" x14ac:dyDescent="0.2">
      <c r="A161" s="2"/>
      <c r="B161" s="255"/>
      <c r="C161" s="255"/>
      <c r="D161" s="255"/>
      <c r="E161" s="255"/>
      <c r="F161" s="255"/>
      <c r="G161" s="255"/>
      <c r="H161" s="255"/>
      <c r="I161" s="255"/>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row>
    <row r="162" spans="1:65" x14ac:dyDescent="0.2">
      <c r="A162" s="2"/>
      <c r="C162" s="255"/>
      <c r="D162" s="255"/>
      <c r="E162" s="255"/>
      <c r="F162" s="255"/>
      <c r="G162" s="255"/>
      <c r="H162" s="255"/>
      <c r="I162" s="255"/>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row>
    <row r="163" spans="1:65" x14ac:dyDescent="0.2">
      <c r="A163" s="2"/>
      <c r="B163" s="255"/>
      <c r="C163" s="255"/>
      <c r="D163" s="255"/>
      <c r="E163" s="255"/>
      <c r="F163" s="255"/>
      <c r="G163" s="255"/>
      <c r="H163" s="255"/>
      <c r="I163" s="255"/>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row>
    <row r="164" spans="1:65" x14ac:dyDescent="0.2">
      <c r="A164" s="2"/>
      <c r="B164" s="309" t="s">
        <v>464</v>
      </c>
      <c r="C164" s="255"/>
      <c r="D164" s="255"/>
      <c r="E164" s="255"/>
      <c r="F164" s="255"/>
      <c r="G164" s="322"/>
      <c r="H164" s="255"/>
      <c r="I164" s="255"/>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row>
    <row r="165" spans="1:65" x14ac:dyDescent="0.2">
      <c r="A165" s="2"/>
      <c r="B165" s="255"/>
      <c r="C165" s="255"/>
      <c r="D165" s="255"/>
      <c r="E165" s="255"/>
      <c r="F165" s="255"/>
      <c r="G165" s="255"/>
      <c r="H165" s="255"/>
      <c r="I165" s="255"/>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row>
    <row r="166" spans="1:65" x14ac:dyDescent="0.2">
      <c r="A166" s="2"/>
      <c r="B166" s="255"/>
      <c r="C166" s="255"/>
      <c r="D166" s="323" t="s">
        <v>410</v>
      </c>
      <c r="E166" s="255"/>
      <c r="F166" s="255"/>
      <c r="H166" s="255"/>
      <c r="I166" s="255"/>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row>
    <row r="167" spans="1:65" x14ac:dyDescent="0.2">
      <c r="A167" s="2"/>
      <c r="B167" s="255"/>
      <c r="C167" s="255"/>
      <c r="D167" s="255"/>
      <c r="E167" s="255"/>
      <c r="F167" s="255"/>
      <c r="G167" s="255"/>
      <c r="H167" s="255"/>
      <c r="I167" s="255"/>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row>
    <row r="168" spans="1:65" x14ac:dyDescent="0.2">
      <c r="A168" s="2"/>
      <c r="B168" s="309" t="s">
        <v>466</v>
      </c>
      <c r="C168" s="255"/>
      <c r="D168" s="255"/>
      <c r="E168" s="255"/>
      <c r="F168" s="255"/>
      <c r="G168" s="255"/>
      <c r="H168" s="255"/>
      <c r="I168" s="255"/>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row>
    <row r="169" spans="1:65" x14ac:dyDescent="0.2">
      <c r="A169" s="2"/>
      <c r="B169" s="255"/>
      <c r="C169" s="255"/>
      <c r="E169" s="255"/>
      <c r="F169" s="255"/>
      <c r="G169" s="255"/>
      <c r="H169" s="255"/>
      <c r="I169" s="255"/>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row>
    <row r="170" spans="1:65" x14ac:dyDescent="0.2">
      <c r="A170" s="2"/>
      <c r="B170" s="255"/>
      <c r="C170" s="255"/>
      <c r="D170" s="308" t="s">
        <v>411</v>
      </c>
      <c r="E170" s="255"/>
      <c r="F170" s="255"/>
      <c r="G170" s="255"/>
      <c r="H170" s="255"/>
      <c r="I170" s="255"/>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row>
    <row r="171" spans="1:65" x14ac:dyDescent="0.2">
      <c r="A171" s="2"/>
      <c r="B171" s="255"/>
      <c r="C171" s="255"/>
      <c r="D171" s="255"/>
      <c r="E171" s="255"/>
      <c r="F171" s="255"/>
      <c r="G171" s="255"/>
      <c r="H171" s="255"/>
      <c r="I171" s="255"/>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row>
    <row r="172" spans="1:65" x14ac:dyDescent="0.2">
      <c r="A172" s="2"/>
      <c r="B172" s="309" t="s">
        <v>465</v>
      </c>
      <c r="C172" s="255"/>
      <c r="D172" s="255"/>
      <c r="E172" s="255"/>
      <c r="F172" s="255"/>
      <c r="G172" s="255"/>
      <c r="H172" s="255"/>
      <c r="I172" s="255"/>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row>
    <row r="173" spans="1:65" x14ac:dyDescent="0.2">
      <c r="A173" s="2"/>
      <c r="B173" s="255"/>
      <c r="C173" s="255"/>
      <c r="D173" s="255"/>
      <c r="E173" s="255"/>
      <c r="F173" s="134" t="s">
        <v>199</v>
      </c>
      <c r="G173" s="255"/>
      <c r="H173" s="255"/>
      <c r="I173" s="255"/>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row>
    <row r="174" spans="1:65" x14ac:dyDescent="0.2">
      <c r="A174" s="2"/>
      <c r="B174" s="255"/>
      <c r="C174" s="255"/>
      <c r="D174" s="308" t="s">
        <v>412</v>
      </c>
      <c r="E174" s="255"/>
      <c r="F174" s="325" t="s">
        <v>445</v>
      </c>
      <c r="G174" s="255"/>
      <c r="H174" s="255"/>
      <c r="I174" s="255"/>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row>
    <row r="175" spans="1:65" ht="16" customHeight="1" x14ac:dyDescent="0.2">
      <c r="A175" s="2"/>
      <c r="B175" s="255"/>
      <c r="C175" s="255"/>
      <c r="D175" s="255"/>
      <c r="E175" s="255"/>
      <c r="F175" s="255"/>
      <c r="G175" s="255"/>
      <c r="H175" s="255"/>
      <c r="I175" s="255"/>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row>
    <row r="176" spans="1:65" ht="18" x14ac:dyDescent="0.2">
      <c r="A176" s="2"/>
      <c r="B176" s="309" t="s">
        <v>467</v>
      </c>
      <c r="C176" s="255"/>
      <c r="D176" s="255"/>
      <c r="E176" s="255"/>
      <c r="F176" s="255"/>
      <c r="G176" s="255"/>
      <c r="H176" s="255"/>
      <c r="I176" s="255"/>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row>
    <row r="177" spans="1:65" ht="17" x14ac:dyDescent="0.2">
      <c r="A177" s="2"/>
      <c r="B177" s="255"/>
      <c r="C177" s="255"/>
      <c r="D177" s="255"/>
      <c r="F177" s="319" t="s">
        <v>199</v>
      </c>
      <c r="G177" s="255"/>
      <c r="H177" s="255"/>
      <c r="I177" s="255"/>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row>
    <row r="178" spans="1:65" x14ac:dyDescent="0.2">
      <c r="A178" s="2"/>
      <c r="B178" s="255"/>
      <c r="C178" s="255"/>
      <c r="D178" s="255"/>
      <c r="F178" s="320" t="s">
        <v>444</v>
      </c>
      <c r="G178" s="255"/>
      <c r="H178" s="255"/>
      <c r="I178" s="255"/>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row>
    <row r="179" spans="1:65" ht="16" customHeight="1" x14ac:dyDescent="0.2">
      <c r="A179" s="2"/>
      <c r="B179" s="255"/>
      <c r="C179" s="255"/>
      <c r="D179" s="255"/>
      <c r="E179" s="255"/>
      <c r="F179" s="255"/>
      <c r="G179" s="255"/>
      <c r="H179" s="255"/>
      <c r="I179" s="255"/>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row>
    <row r="180" spans="1:65" ht="16" customHeight="1" x14ac:dyDescent="0.2">
      <c r="A180" s="2"/>
      <c r="B180" s="255"/>
      <c r="C180" s="255"/>
      <c r="D180" s="255"/>
      <c r="E180" s="255"/>
      <c r="F180" s="255"/>
      <c r="G180" s="255"/>
      <c r="H180" s="255"/>
      <c r="I180" s="255"/>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row>
    <row r="181" spans="1:65" ht="19" x14ac:dyDescent="0.25">
      <c r="A181" s="4" t="s">
        <v>1</v>
      </c>
      <c r="B181" s="239"/>
      <c r="C181" s="239"/>
      <c r="D181" s="239"/>
      <c r="E181" s="239"/>
      <c r="F181" s="239"/>
      <c r="G181" s="239"/>
      <c r="H181" s="239"/>
      <c r="I181" s="239"/>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row>
    <row r="182" spans="1:65" x14ac:dyDescent="0.2">
      <c r="A182" s="2"/>
      <c r="B182" s="324" t="s">
        <v>468</v>
      </c>
      <c r="C182" s="239"/>
      <c r="D182" s="239"/>
      <c r="E182" s="239"/>
      <c r="F182" s="239"/>
      <c r="G182" s="239"/>
      <c r="H182" s="239"/>
      <c r="I182" s="239"/>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row>
    <row r="183" spans="1:65" x14ac:dyDescent="0.2">
      <c r="A183" s="2"/>
      <c r="B183" s="239"/>
      <c r="C183" s="239"/>
      <c r="D183" s="239"/>
      <c r="E183" s="239"/>
      <c r="F183" s="239"/>
      <c r="G183" s="239"/>
      <c r="H183" s="239"/>
      <c r="I183" s="239"/>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row>
    <row r="184" spans="1:65" ht="19" x14ac:dyDescent="0.25">
      <c r="A184" s="4" t="s">
        <v>0</v>
      </c>
      <c r="B184" s="239"/>
      <c r="C184" s="239"/>
      <c r="D184" s="239"/>
      <c r="E184" s="239"/>
      <c r="F184" s="239"/>
      <c r="G184" s="239"/>
      <c r="H184" s="239"/>
      <c r="I184" s="239"/>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row>
    <row r="185" spans="1:65" x14ac:dyDescent="0.2">
      <c r="A185" s="2"/>
      <c r="B185" t="s">
        <v>459</v>
      </c>
      <c r="C185" s="239"/>
      <c r="D185" s="239"/>
      <c r="E185" s="239"/>
      <c r="F185" s="239"/>
      <c r="G185" s="239"/>
      <c r="H185" s="239"/>
      <c r="I185" s="239"/>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row>
    <row r="186" spans="1:65" x14ac:dyDescent="0.2">
      <c r="A186" s="2"/>
      <c r="B186" s="239"/>
      <c r="C186" s="239"/>
      <c r="D186" s="239"/>
      <c r="E186" s="239"/>
      <c r="F186" s="239"/>
      <c r="G186" s="239"/>
      <c r="H186" s="239"/>
      <c r="I186" s="239"/>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row>
    <row r="187" spans="1:65" x14ac:dyDescent="0.2">
      <c r="A187" s="2"/>
      <c r="B187" s="239"/>
      <c r="C187" s="239"/>
      <c r="D187" s="239"/>
      <c r="E187" s="239"/>
      <c r="F187" s="239"/>
      <c r="G187" s="239"/>
      <c r="H187" s="239"/>
      <c r="I187" s="239"/>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row>
    <row r="188" spans="1:65" x14ac:dyDescent="0.2">
      <c r="A188" s="2"/>
      <c r="B188" s="239"/>
      <c r="C188" s="239"/>
      <c r="D188" s="239"/>
      <c r="E188" s="239"/>
      <c r="F188" s="239"/>
      <c r="G188" s="239"/>
      <c r="H188" s="239"/>
      <c r="I188" s="239"/>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row>
    <row r="189" spans="1:65" x14ac:dyDescent="0.2">
      <c r="A189" s="2"/>
      <c r="B189" s="239"/>
      <c r="C189" s="239"/>
      <c r="D189" s="239"/>
      <c r="E189" s="239"/>
      <c r="F189" s="239"/>
      <c r="G189" s="239"/>
      <c r="H189" s="239"/>
      <c r="I189" s="239"/>
      <c r="J189" s="2"/>
    </row>
    <row r="190" spans="1:65" x14ac:dyDescent="0.2">
      <c r="A190" s="2"/>
      <c r="B190" s="239"/>
      <c r="C190" s="239"/>
      <c r="D190" s="239"/>
      <c r="E190" s="239"/>
      <c r="F190" s="239"/>
      <c r="G190" s="239"/>
      <c r="H190" s="239"/>
      <c r="I190" s="239"/>
      <c r="J190" s="2"/>
    </row>
    <row r="191" spans="1:65" x14ac:dyDescent="0.2">
      <c r="A191" s="2"/>
      <c r="B191" s="239"/>
      <c r="C191" s="239"/>
      <c r="D191" s="239"/>
      <c r="E191" s="239"/>
      <c r="F191" s="239"/>
      <c r="G191" s="239"/>
      <c r="H191" s="239"/>
      <c r="I191" s="239"/>
      <c r="J191" s="2"/>
    </row>
  </sheetData>
  <mergeCells count="19">
    <mergeCell ref="B18:I19"/>
    <mergeCell ref="B79:I80"/>
    <mergeCell ref="B87:I88"/>
    <mergeCell ref="B96:I97"/>
    <mergeCell ref="B22:I22"/>
    <mergeCell ref="B36:I37"/>
    <mergeCell ref="B44:I45"/>
    <mergeCell ref="B70:I71"/>
    <mergeCell ref="B154:I154"/>
    <mergeCell ref="B136:C136"/>
    <mergeCell ref="B121:I122"/>
    <mergeCell ref="B51:I52"/>
    <mergeCell ref="B141:I151"/>
    <mergeCell ref="B61:I62"/>
    <mergeCell ref="B105:I106"/>
    <mergeCell ref="B113:I114"/>
    <mergeCell ref="E102:F102"/>
    <mergeCell ref="D124:G124"/>
    <mergeCell ref="B135:C135"/>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Insurer Insolvency</vt:lpstr>
      <vt:lpstr>WACC</vt:lpstr>
      <vt:lpstr>Ferrari Total Return</vt:lpstr>
      <vt:lpstr>Total ROE Policyholder Leverage</vt:lpstr>
      <vt:lpstr>DCF Model</vt:lpstr>
      <vt:lpstr>IRR Model</vt:lpstr>
      <vt:lpstr>Classical PCPs </vt:lpstr>
      <vt:lpstr>Portfolio CCoC Pricing</vt:lpstr>
      <vt:lpstr>Bernoulli Layers &amp; Distortions</vt:lpstr>
      <vt:lpstr>Pricing a Bernoulli Layer</vt:lpstr>
      <vt:lpstr>Spectral Risk Measures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Rising Fellow</dc:creator>
  <cp:lastModifiedBy>Steve Roll</cp:lastModifiedBy>
  <cp:lastPrinted>2023-12-14T16:10:12Z</cp:lastPrinted>
  <dcterms:created xsi:type="dcterms:W3CDTF">2023-09-08T15:25:02Z</dcterms:created>
  <dcterms:modified xsi:type="dcterms:W3CDTF">2025-12-09T20:58:27Z</dcterms:modified>
</cp:coreProperties>
</file>