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mc:AlternateContent xmlns:mc="http://schemas.openxmlformats.org/markup-compatibility/2006">
    <mc:Choice Requires="x15">
      <x15ac:absPath xmlns:x15ac="http://schemas.microsoft.com/office/spreadsheetml/2010/11/ac" url="/Users/michaelmcphail/Rising Fellow Dropbox/Rising Fellow/_Products/Exam 5/_Problem Pack/"/>
    </mc:Choice>
  </mc:AlternateContent>
  <xr:revisionPtr revIDLastSave="0" documentId="13_ncr:1_{B1BC4C4C-EECF-B94C-8FBE-DC573AECC5A1}" xr6:coauthVersionLast="47" xr6:coauthVersionMax="47" xr10:uidLastSave="{00000000-0000-0000-0000-000000000000}"/>
  <bookViews>
    <workbookView xWindow="4360" yWindow="500" windowWidth="34040" windowHeight="19280" xr2:uid="{97CA53EC-D8C5-3442-BEBA-0079DAB35183}"/>
  </bookViews>
  <sheets>
    <sheet name="Overview" sheetId="1" r:id="rId1"/>
    <sheet name="Q #1" sheetId="8" r:id="rId2"/>
    <sheet name="Q #2" sheetId="9" r:id="rId3"/>
    <sheet name="Q #3" sheetId="10" r:id="rId4"/>
    <sheet name="Q #4" sheetId="3" r:id="rId5"/>
    <sheet name="Q #5" sheetId="4" r:id="rId6"/>
    <sheet name="Q #6" sheetId="5" r:id="rId7"/>
    <sheet name="Q #7" sheetId="6" r:id="rId8"/>
    <sheet name="Q #8" sheetId="7" r:id="rId9"/>
  </sheets>
  <externalReferences>
    <externalReference r:id="rId10"/>
    <externalReference r:id="rId11"/>
    <externalReference r:id="rId12"/>
  </externalReferences>
  <definedNames>
    <definedName name="Agg_Ded_Limit" localSheetId="1">#REF!</definedName>
    <definedName name="Agg_Ded_Limit" localSheetId="2">#REF!</definedName>
    <definedName name="Agg_Ded_Limit" localSheetId="3">#REF!</definedName>
    <definedName name="Agg_Ded_Limit">#REF!</definedName>
    <definedName name="Basic">'[1]Step 5 Answer'!$F$23</definedName>
    <definedName name="Commission" localSheetId="1">#REF!</definedName>
    <definedName name="Commission" localSheetId="2">#REF!</definedName>
    <definedName name="Commission" localSheetId="3">#REF!</definedName>
    <definedName name="Commission">'[2]Step 4 Answer'!$F$7</definedName>
    <definedName name="Excess_Ratio">'[1]Step 2 Answer'!$C$11</definedName>
    <definedName name="Fixed_Expense" localSheetId="1">#REF!</definedName>
    <definedName name="Fixed_Expense" localSheetId="2">#REF!</definedName>
    <definedName name="Fixed_Expense" localSheetId="3">#REF!</definedName>
    <definedName name="Fixed_Expense">'[2]Step 4 Answer'!$F$8</definedName>
    <definedName name="Insurance_Charge_Dollars_1.5" localSheetId="1">#REF!</definedName>
    <definedName name="Insurance_Charge_Dollars_1.5" localSheetId="2">#REF!</definedName>
    <definedName name="Insurance_Charge_Dollars_1.5" localSheetId="3">#REF!</definedName>
    <definedName name="Insurance_Charge_Dollars_1.5">'[2]Step 8 Answers'!$C$16</definedName>
    <definedName name="Insurance_Charge_Percentage_0.5">'[1]Step 7 Answer'!$T$68</definedName>
    <definedName name="Insurance_Charge_Percentage_1.5" localSheetId="1">#REF!</definedName>
    <definedName name="Insurance_Charge_Percentage_1.5" localSheetId="2">#REF!</definedName>
    <definedName name="Insurance_Charge_Percentage_1.5" localSheetId="3">#REF!</definedName>
    <definedName name="Insurance_Charge_Percentage_1.5">'[2]Step 7 Answer'!$T$168</definedName>
    <definedName name="Insurance_Charge_Percentage_2.0">'[1]Step 6 Answer'!$I$9</definedName>
    <definedName name="Insurance_Savings_0.5">#REF!</definedName>
    <definedName name="Insurance_Savings_Dollars_0.5">#REF!</definedName>
    <definedName name="LAE" localSheetId="1">#REF!</definedName>
    <definedName name="LAE" localSheetId="2">#REF!</definedName>
    <definedName name="LAE" localSheetId="3">#REF!</definedName>
    <definedName name="LAE">'[2]Step 4 Answer'!$F$5</definedName>
    <definedName name="LAE_Dollars" localSheetId="1">#REF!</definedName>
    <definedName name="LAE_Dollars" localSheetId="2">#REF!</definedName>
    <definedName name="LAE_Dollars" localSheetId="3">#REF!</definedName>
    <definedName name="LAE_Dollars">'[2]Step 4 Answer'!$F$15</definedName>
    <definedName name="LCF">'[1]Step 5 Answer'!$F$21</definedName>
    <definedName name="LD_Premium_NoAggDedLimit">'[1]Step 4 Answer'!$F$16</definedName>
    <definedName name="Limited_Loss" localSheetId="1">#REF!</definedName>
    <definedName name="Limited_Loss" localSheetId="2">#REF!</definedName>
    <definedName name="Limited_Loss" localSheetId="3">#REF!</definedName>
    <definedName name="Limited_Loss">'[2]Step 5 Answer'!$F$19</definedName>
    <definedName name="Maximum_Ratable_Loss">#REF!</definedName>
    <definedName name="Mean">'[1]Step 1 Answer'!$F$17</definedName>
    <definedName name="Minimum_Ratable_Loss">#REF!</definedName>
    <definedName name="Modified_Expected_Losses" localSheetId="1">#REF!</definedName>
    <definedName name="Modified_Expected_Losses" localSheetId="2">#REF!</definedName>
    <definedName name="Modified_Expected_Losses" localSheetId="3">#REF!</definedName>
    <definedName name="Modified_Expected_Losses">'[2]Step 3 Answer'!$E$44</definedName>
    <definedName name="mu">'[1]Step 1 Answer'!$F$13</definedName>
    <definedName name="Net_Insurance_Charge_1.5">#REF!</definedName>
    <definedName name="Per_Occurrence_Excess" localSheetId="1">#REF!</definedName>
    <definedName name="Per_Occurrence_Excess" localSheetId="2">#REF!</definedName>
    <definedName name="Per_Occurrence_Excess" localSheetId="3">#REF!</definedName>
    <definedName name="Per_Occurrence_Excess">'[2]Step 4 Answer'!$F$14</definedName>
    <definedName name="Premium_Tax" localSheetId="1">#REF!</definedName>
    <definedName name="Premium_Tax" localSheetId="2">#REF!</definedName>
    <definedName name="Premium_Tax" localSheetId="3">#REF!</definedName>
    <definedName name="Premium_Tax">'[2]Step 4 Answer'!$F$6</definedName>
    <definedName name="sigma">'[1]Step 1 Answer'!$F$14</definedName>
    <definedName name="TM">'[1]Step 5 Answer'!$F$22</definedName>
    <definedName name="total">[3]Rebalance!#REF!</definedName>
    <definedName name="Trend">'[1]Step 3 Answer'!$C$8</definedName>
    <definedName name="UW_Profit" localSheetId="1">#REF!</definedName>
    <definedName name="UW_Profit" localSheetId="2">#REF!</definedName>
    <definedName name="UW_Profit" localSheetId="3">#REF!</definedName>
    <definedName name="UW_Profit">'[2]Step 4 Answer'!$F$9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6" l="1"/>
  <c r="R8" i="10"/>
  <c r="S8" i="10"/>
  <c r="O10" i="10"/>
  <c r="S10" i="10"/>
  <c r="P21" i="10" s="1"/>
  <c r="C13" i="10"/>
  <c r="O14" i="10"/>
  <c r="O23" i="10" s="1"/>
  <c r="O15" i="10"/>
  <c r="M20" i="10"/>
  <c r="M21" i="10"/>
  <c r="N21" i="10"/>
  <c r="N20" i="10" s="1"/>
  <c r="M22" i="10"/>
  <c r="N22" i="10"/>
  <c r="P22" i="10"/>
  <c r="Q22" i="10"/>
  <c r="M23" i="10"/>
  <c r="N23" i="10"/>
  <c r="P23" i="10"/>
  <c r="M29" i="10"/>
  <c r="N29" i="10"/>
  <c r="O29" i="10"/>
  <c r="P29" i="10"/>
  <c r="M30" i="10"/>
  <c r="N30" i="10"/>
  <c r="N34" i="10" s="1"/>
  <c r="O30" i="10"/>
  <c r="O34" i="10" s="1"/>
  <c r="M31" i="10"/>
  <c r="N31" i="10"/>
  <c r="P34" i="10"/>
  <c r="Q34" i="10"/>
  <c r="Q35" i="10"/>
  <c r="P35" i="10" s="1"/>
  <c r="P43" i="10" s="1"/>
  <c r="M42" i="10"/>
  <c r="N42" i="10"/>
  <c r="Q42" i="10"/>
  <c r="S42" i="10"/>
  <c r="S46" i="10" s="1"/>
  <c r="M43" i="10"/>
  <c r="N43" i="10"/>
  <c r="Q43" i="10"/>
  <c r="S43" i="10"/>
  <c r="M44" i="10"/>
  <c r="N44" i="10"/>
  <c r="Q44" i="10"/>
  <c r="S44" i="10"/>
  <c r="M45" i="10"/>
  <c r="N45" i="10"/>
  <c r="Q45" i="10"/>
  <c r="S45" i="10"/>
  <c r="N10" i="8"/>
  <c r="N11" i="8"/>
  <c r="N14" i="8" s="1"/>
  <c r="O12" i="8"/>
  <c r="O13" i="8"/>
  <c r="O14" i="8"/>
  <c r="N22" i="8"/>
  <c r="N27" i="8" s="1"/>
  <c r="N23" i="8"/>
  <c r="O23" i="8"/>
  <c r="N24" i="8"/>
  <c r="O24" i="8"/>
  <c r="O25" i="8"/>
  <c r="O26" i="8"/>
  <c r="O27" i="8"/>
  <c r="N33" i="8"/>
  <c r="N44" i="8"/>
  <c r="N46" i="8"/>
  <c r="O35" i="10" l="1"/>
  <c r="P44" i="10" s="1"/>
  <c r="N35" i="10"/>
  <c r="P45" i="10" s="1"/>
  <c r="Q21" i="10"/>
  <c r="O21" i="10"/>
  <c r="R21" i="10" s="1"/>
  <c r="O43" i="10" s="1"/>
  <c r="R43" i="10" s="1"/>
  <c r="T43" i="10" s="1"/>
  <c r="P20" i="10"/>
  <c r="Q20" i="10" s="1"/>
  <c r="Q23" i="10"/>
  <c r="R23" i="10" s="1"/>
  <c r="O45" i="10" s="1"/>
  <c r="R45" i="10" s="1"/>
  <c r="T45" i="10" s="1"/>
  <c r="O22" i="10"/>
  <c r="R22" i="10" s="1"/>
  <c r="O44" i="10" s="1"/>
  <c r="R44" i="10" s="1"/>
  <c r="T44" i="10" s="1"/>
  <c r="P42" i="10"/>
  <c r="O20" i="10"/>
  <c r="R20" i="10" l="1"/>
  <c r="O42" i="10" s="1"/>
  <c r="R42" i="10" s="1"/>
  <c r="R46" i="10" l="1"/>
  <c r="T46" i="10" s="1"/>
  <c r="T48" i="10" s="1"/>
  <c r="T50" i="10" s="1"/>
  <c r="T52" i="10" s="1"/>
  <c r="T42" i="10"/>
  <c r="M7" i="7" l="1"/>
  <c r="N7" i="7"/>
  <c r="O7" i="7"/>
  <c r="U7" i="7" s="1"/>
  <c r="P7" i="7"/>
  <c r="V7" i="7" s="1"/>
  <c r="Q7" i="7"/>
  <c r="Q29" i="7" s="1"/>
  <c r="Q36" i="7" s="1"/>
  <c r="P43" i="7" s="1"/>
  <c r="P48" i="7" s="1"/>
  <c r="P49" i="7" s="1"/>
  <c r="P55" i="7" s="1"/>
  <c r="T7" i="7"/>
  <c r="M8" i="7"/>
  <c r="N8" i="7"/>
  <c r="O8" i="7"/>
  <c r="P8" i="7"/>
  <c r="U8" i="7"/>
  <c r="M9" i="7"/>
  <c r="N9" i="7"/>
  <c r="T8" i="7" s="1"/>
  <c r="O9" i="7"/>
  <c r="M10" i="7"/>
  <c r="N10" i="7"/>
  <c r="T9" i="7" s="1"/>
  <c r="C14" i="7"/>
  <c r="C15" i="7"/>
  <c r="M15" i="7"/>
  <c r="N15" i="7"/>
  <c r="T15" i="7" s="1"/>
  <c r="O15" i="7"/>
  <c r="P15" i="7"/>
  <c r="Q15" i="7"/>
  <c r="U15" i="7"/>
  <c r="V15" i="7"/>
  <c r="C16" i="7"/>
  <c r="M16" i="7"/>
  <c r="N16" i="7"/>
  <c r="O16" i="7"/>
  <c r="P16" i="7"/>
  <c r="U16" i="7"/>
  <c r="C17" i="7"/>
  <c r="M17" i="7"/>
  <c r="N17" i="7"/>
  <c r="T16" i="7" s="1"/>
  <c r="O17" i="7"/>
  <c r="M18" i="7"/>
  <c r="N18" i="7"/>
  <c r="T17" i="7" s="1"/>
  <c r="C28" i="7"/>
  <c r="C29" i="7"/>
  <c r="M29" i="7"/>
  <c r="C30" i="7"/>
  <c r="M30" i="7"/>
  <c r="P30" i="7"/>
  <c r="P29" i="7" s="1"/>
  <c r="P36" i="7" s="1"/>
  <c r="C31" i="7"/>
  <c r="M31" i="7"/>
  <c r="O31" i="7"/>
  <c r="O38" i="7" s="1"/>
  <c r="M32" i="7"/>
  <c r="N32" i="7"/>
  <c r="N31" i="7" s="1"/>
  <c r="M36" i="7"/>
  <c r="M37" i="7"/>
  <c r="M38" i="7"/>
  <c r="M39" i="7"/>
  <c r="M43" i="7"/>
  <c r="M44" i="7"/>
  <c r="M45" i="7"/>
  <c r="Q49" i="7"/>
  <c r="M54" i="7"/>
  <c r="N54" i="7"/>
  <c r="Q54" i="7" s="1"/>
  <c r="O54" i="7"/>
  <c r="P54" i="7"/>
  <c r="M55" i="7"/>
  <c r="N55" i="7"/>
  <c r="O55" i="7"/>
  <c r="M56" i="7"/>
  <c r="N56" i="7"/>
  <c r="O56" i="7"/>
  <c r="M57" i="7"/>
  <c r="N57" i="7"/>
  <c r="O57" i="7"/>
  <c r="O58" i="7"/>
  <c r="M6" i="6"/>
  <c r="N6" i="6"/>
  <c r="N11" i="6" s="1"/>
  <c r="O6" i="6"/>
  <c r="P6" i="6"/>
  <c r="M7" i="6"/>
  <c r="N7" i="6"/>
  <c r="O7" i="6"/>
  <c r="O11" i="6" s="1"/>
  <c r="O12" i="6" s="1"/>
  <c r="O21" i="6" s="1"/>
  <c r="M8" i="6"/>
  <c r="N8" i="6"/>
  <c r="P11" i="6"/>
  <c r="P12" i="6" s="1"/>
  <c r="O20" i="6" s="1"/>
  <c r="Q12" i="6"/>
  <c r="C17" i="6"/>
  <c r="C18" i="6"/>
  <c r="C19" i="6"/>
  <c r="M19" i="6"/>
  <c r="N19" i="6"/>
  <c r="O19" i="6"/>
  <c r="Q19" i="6"/>
  <c r="C20" i="6"/>
  <c r="M20" i="6"/>
  <c r="P20" i="6" s="1"/>
  <c r="N20" i="6"/>
  <c r="M21" i="6"/>
  <c r="N21" i="6"/>
  <c r="M22" i="6"/>
  <c r="P21" i="6" s="1"/>
  <c r="N22" i="6"/>
  <c r="P22" i="6"/>
  <c r="M31" i="6"/>
  <c r="M32" i="6"/>
  <c r="O4" i="5"/>
  <c r="O5" i="5"/>
  <c r="O6" i="5"/>
  <c r="O10" i="5"/>
  <c r="O11" i="5"/>
  <c r="O12" i="5"/>
  <c r="O15" i="5"/>
  <c r="O7" i="4"/>
  <c r="P7" i="4"/>
  <c r="Q7" i="4"/>
  <c r="Q12" i="4" s="1"/>
  <c r="V7" i="4"/>
  <c r="O8" i="4"/>
  <c r="P8" i="4"/>
  <c r="Q8" i="4"/>
  <c r="R8" i="4"/>
  <c r="S8" i="4"/>
  <c r="T8" i="4"/>
  <c r="U8" i="4"/>
  <c r="W8" i="4" s="1"/>
  <c r="V8" i="4"/>
  <c r="O9" i="4"/>
  <c r="P9" i="4"/>
  <c r="Q9" i="4"/>
  <c r="R9" i="4"/>
  <c r="S9" i="4"/>
  <c r="V9" i="4" s="1"/>
  <c r="T9" i="4"/>
  <c r="U9" i="4"/>
  <c r="W9" i="4" s="1"/>
  <c r="O10" i="4"/>
  <c r="P10" i="4"/>
  <c r="Q10" i="4"/>
  <c r="R10" i="4"/>
  <c r="S10" i="4"/>
  <c r="V10" i="4" s="1"/>
  <c r="T10" i="4"/>
  <c r="U10" i="4" s="1"/>
  <c r="O11" i="4"/>
  <c r="P11" i="4"/>
  <c r="Q11" i="4"/>
  <c r="R11" i="4"/>
  <c r="S11" i="4"/>
  <c r="T11" i="4" s="1"/>
  <c r="U11" i="4" s="1"/>
  <c r="O12" i="4"/>
  <c r="P12" i="4"/>
  <c r="O6" i="3"/>
  <c r="D12" i="3"/>
  <c r="D13" i="3"/>
  <c r="O8" i="3" s="1"/>
  <c r="O10" i="3" s="1"/>
  <c r="O12" i="3" s="1"/>
  <c r="D14" i="3"/>
  <c r="Q55" i="7" l="1"/>
  <c r="R55" i="7" s="1"/>
  <c r="N38" i="7"/>
  <c r="N45" i="7" s="1"/>
  <c r="N30" i="7"/>
  <c r="R54" i="7"/>
  <c r="P37" i="7"/>
  <c r="O30" i="7"/>
  <c r="N58" i="7"/>
  <c r="N39" i="7"/>
  <c r="R21" i="6"/>
  <c r="S21" i="6" s="1"/>
  <c r="R20" i="6"/>
  <c r="S20" i="6" s="1"/>
  <c r="N12" i="6"/>
  <c r="O22" i="6" s="1"/>
  <c r="R22" i="6" s="1"/>
  <c r="S22" i="6" s="1"/>
  <c r="P19" i="6"/>
  <c r="R19" i="6" s="1"/>
  <c r="S19" i="6" s="1"/>
  <c r="W10" i="4"/>
  <c r="R7" i="4"/>
  <c r="V11" i="4"/>
  <c r="W11" i="4" s="1"/>
  <c r="N37" i="7" l="1"/>
  <c r="N29" i="7"/>
  <c r="N36" i="7" s="1"/>
  <c r="O29" i="7"/>
  <c r="O36" i="7" s="1"/>
  <c r="O37" i="7"/>
  <c r="N44" i="7" s="1"/>
  <c r="O44" i="7"/>
  <c r="O27" i="6"/>
  <c r="V12" i="4"/>
  <c r="R12" i="4"/>
  <c r="T7" i="4"/>
  <c r="N43" i="7" l="1"/>
  <c r="N48" i="7" s="1"/>
  <c r="O43" i="7"/>
  <c r="O48" i="7" s="1"/>
  <c r="O49" i="7" s="1"/>
  <c r="P56" i="7" s="1"/>
  <c r="Q56" i="7" s="1"/>
  <c r="N32" i="6"/>
  <c r="O32" i="6" s="1"/>
  <c r="P32" i="6" s="1"/>
  <c r="N31" i="6"/>
  <c r="O31" i="6" s="1"/>
  <c r="P31" i="6" s="1"/>
  <c r="T12" i="4"/>
  <c r="U7" i="4"/>
  <c r="R56" i="7" l="1"/>
  <c r="N49" i="7"/>
  <c r="P57" i="7" s="1"/>
  <c r="Q57" i="7" s="1"/>
  <c r="R57" i="7" s="1"/>
  <c r="U12" i="4"/>
  <c r="W12" i="4" s="1"/>
  <c r="W7" i="4"/>
  <c r="Q58" i="7" l="1"/>
  <c r="R5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Rising Fellow</author>
  </authors>
  <commentList>
    <comment ref="O9" authorId="0" shapeId="0" xr:uid="{BFBCE6B6-E0EC-C344-9238-5CBE1962C2F3}">
      <text>
        <r>
          <rPr>
            <b/>
            <sz val="10"/>
            <color rgb="FF000000"/>
            <rFont val="Tahoma"/>
            <family val="2"/>
          </rPr>
          <t>Rising Fellow:</t>
        </r>
        <r>
          <rPr>
            <sz val="10"/>
            <color rgb="FF000000"/>
            <rFont val="Tahoma"/>
            <family val="2"/>
          </rPr>
          <t xml:space="preserve">
</t>
        </r>
        <r>
          <rPr>
            <sz val="10"/>
            <color rgb="FF000000"/>
            <rFont val="Tahoma"/>
            <family val="2"/>
          </rPr>
          <t>Trend data is quarterly, so the 2023 - Q4 data point includes only 2023 Q4 with a midpoint of 11/15/23.</t>
        </r>
      </text>
    </comment>
  </commentList>
</comments>
</file>

<file path=xl/sharedStrings.xml><?xml version="1.0" encoding="utf-8"?>
<sst xmlns="http://schemas.openxmlformats.org/spreadsheetml/2006/main" count="444" uniqueCount="286">
  <si>
    <t>Overview</t>
  </si>
  <si>
    <t>www.RisingFellow.com</t>
  </si>
  <si>
    <t>If You Get Stuck Or Have Questions</t>
  </si>
  <si>
    <t xml:space="preserve">If you have a question on one of the problems, make sure to:
1 - Check the Discussion sections at the end of most problems first which may help you out.
2 - Cross reference the corresponding section in the Cookbook, Study Guide, AND Source paper. This will help you more thoroughly understand the concepts and will likely answer your question.
3 - Search in the course forum to see if someone else has had a similar question.
If you're still stuck, please ask your question in the course forum and your instructor or a fellow student will be able to help you out!
</t>
  </si>
  <si>
    <t>Problem Sets</t>
  </si>
  <si>
    <t>Recipe</t>
  </si>
  <si>
    <t>Discussion</t>
  </si>
  <si>
    <t>SHOW ALL WORK.</t>
  </si>
  <si>
    <t>Total</t>
  </si>
  <si>
    <t>b.</t>
  </si>
  <si>
    <t>a.</t>
  </si>
  <si>
    <t>per exposure</t>
  </si>
  <si>
    <t>Part b</t>
  </si>
  <si>
    <t>Earned Exposures</t>
  </si>
  <si>
    <t>Part a</t>
  </si>
  <si>
    <t>Solution &gt;</t>
  </si>
  <si>
    <t>Ratemaking - Classical Credibility</t>
  </si>
  <si>
    <t>Briefly describe the assumptions about the observed experience underlying the classical credibility approach.</t>
  </si>
  <si>
    <t>Calculate the credibility-weighted indicated rate change for the state using the classical credibility approach.</t>
  </si>
  <si>
    <t>• There is no variation in severity</t>
  </si>
  <si>
    <t>• Claim occurrence follows a Poisson distribution</t>
  </si>
  <si>
    <t>• Exposures are homogenous with the same expected number of claims for each exposure</t>
  </si>
  <si>
    <t>The actuary assumes the following for setting the credibility standard:</t>
  </si>
  <si>
    <t>The full credibility standard is set so that the observed value is within +/- 5% of the true value 90% of the time.</t>
  </si>
  <si>
    <t xml:space="preserve">Cred-Wtd Indication = </t>
  </si>
  <si>
    <t>z-score</t>
  </si>
  <si>
    <t>Probability</t>
  </si>
  <si>
    <t xml:space="preserve">Z = </t>
  </si>
  <si>
    <t>The following values are from the Standard Normal Distribution table:</t>
  </si>
  <si>
    <t xml:space="preserve">E(Y) = </t>
  </si>
  <si>
    <t>• Number of Claims</t>
  </si>
  <si>
    <t xml:space="preserve">(p + 1) / 2 = </t>
  </si>
  <si>
    <t>• Trended Present Rates Indication</t>
  </si>
  <si>
    <t xml:space="preserve">p = </t>
  </si>
  <si>
    <t>• Indicated rate change</t>
  </si>
  <si>
    <t>k =</t>
  </si>
  <si>
    <t>Given the following for a rate analysis for State XX using the pure premium method:</t>
  </si>
  <si>
    <t>Evaluate the profitability of the charged rates over a five-year time horizon using a lifetime value analysis.</t>
  </si>
  <si>
    <t>Ratemaking - Lifetime Value Analysis</t>
  </si>
  <si>
    <t>• Premium, expenses and loss costs are assumed to occur at the beginning of each policy year</t>
  </si>
  <si>
    <t>• No changes to premium relativities are expected</t>
  </si>
  <si>
    <t>• All policies have an annual term</t>
  </si>
  <si>
    <t>• Target underwriting profit provision</t>
  </si>
  <si>
    <t>For this problem, the premium given is at 1/1/24 levels. There is an expected rate change each year, so we need to reflect both the rate change and the changing premium as the insured ages when calculating the premiums</t>
  </si>
  <si>
    <t>• Discount rate</t>
  </si>
  <si>
    <t>Renewal</t>
  </si>
  <si>
    <t>• Loss cost annual trend</t>
  </si>
  <si>
    <t>New business</t>
  </si>
  <si>
    <t>• LAE provision (% of loss)</t>
  </si>
  <si>
    <t>per Policy</t>
  </si>
  <si>
    <t>• Variable expense ratio</t>
  </si>
  <si>
    <t>The rates for a new insured are unprofitable over a 1-year time horizon, but over a 5-year time horizon, the rates are adequate and the insurer achieves its target underwriting profit.</t>
  </si>
  <si>
    <t>Expense</t>
  </si>
  <si>
    <t>• Expected rate change per year</t>
  </si>
  <si>
    <t>Evaluation:</t>
  </si>
  <si>
    <t>Fixed</t>
  </si>
  <si>
    <t>• Insured age as of 1/1/24</t>
  </si>
  <si>
    <t>25-30</t>
  </si>
  <si>
    <t>4+</t>
  </si>
  <si>
    <t>3rd</t>
  </si>
  <si>
    <t>2nd</t>
  </si>
  <si>
    <t>1st</t>
  </si>
  <si>
    <t>Profit %</t>
  </si>
  <si>
    <t>PV(Premium)</t>
  </si>
  <si>
    <t>PV(Adj Profit)</t>
  </si>
  <si>
    <t>Adj. Profit</t>
  </si>
  <si>
    <t>Persistency</t>
  </si>
  <si>
    <t>Profit</t>
  </si>
  <si>
    <t>Loss &amp; LAE</t>
  </si>
  <si>
    <t>Premium</t>
  </si>
  <si>
    <t>Time (t)</t>
  </si>
  <si>
    <t>Year</t>
  </si>
  <si>
    <t>Age</t>
  </si>
  <si>
    <t>Cumulative</t>
  </si>
  <si>
    <t>Retention Ratio</t>
  </si>
  <si>
    <t>Policy Renewal</t>
  </si>
  <si>
    <t>Expected Loss Cost</t>
  </si>
  <si>
    <t>Below is the lifetime value analysis:</t>
  </si>
  <si>
    <t>Given the following for a new insured purchasing an auto insurance policy on 1/1/2024:</t>
  </si>
  <si>
    <t>Ratemaking - Large Deductible Policies</t>
  </si>
  <si>
    <t>For a large deductible policy, the insured bears a significant portion of the risk. The insurer assumes the risk of the excess losses, which are more volatile. Because of this there is often an additional risk margin. 
For this type of problem, pay attention to the details of how ALAE and claims are handled and adjust the calculation as needed. Otherwise, the calculation is straigntforward. Make sure to include all the expenses and charges in the numerator and the variable expenses and underwriting profit in the denominator.</t>
  </si>
  <si>
    <t>Calculate the premium for the large deductible policy.</t>
  </si>
  <si>
    <t>The insurer will handle and adjust all claims and the deductible is not expected to reduce ALAE costs. The insurer makes payments on all claims and seeks reimbursement from the insured for amounts below the deductible.</t>
  </si>
  <si>
    <t xml:space="preserve">Premium = </t>
  </si>
  <si>
    <t>% of expected deductible payments</t>
  </si>
  <si>
    <t>• Credit risk requirement</t>
  </si>
  <si>
    <t>% of expected excess losses</t>
  </si>
  <si>
    <t>• Additional risk margin</t>
  </si>
  <si>
    <t>Risk Margin =</t>
  </si>
  <si>
    <t>for full-coverage premium</t>
  </si>
  <si>
    <t>• Underwriting Profit</t>
  </si>
  <si>
    <t xml:space="preserve">Credit Risk = </t>
  </si>
  <si>
    <t>• Deductible processing costs</t>
  </si>
  <si>
    <t>Deductible Processing =</t>
  </si>
  <si>
    <t>% of premium</t>
  </si>
  <si>
    <t>• Fixed expenses</t>
  </si>
  <si>
    <t>Calculate the other fees and charges:</t>
  </si>
  <si>
    <t>• ALAE (% of total losses)</t>
  </si>
  <si>
    <t>• Excess ratio at $250,000</t>
  </si>
  <si>
    <t>applies to losses only</t>
  </si>
  <si>
    <t>• Deductible</t>
  </si>
  <si>
    <t>Deductible Loss</t>
  </si>
  <si>
    <t>• Total ground-up expected loss</t>
  </si>
  <si>
    <t>Excess Loss</t>
  </si>
  <si>
    <t>Given the following:</t>
  </si>
  <si>
    <t>On the exam you might be given an expected claims ratio. If not, calculate an expected claims ratio by adjusting claims to the latest accident year level and on-leveling premium. If you need to calculate expected claims for prior years, then back out the adjustments to calculate an unadjusted claims ratio that's appropriate for the prior years.
Part b - This list comes from Ch. 8 pg. 131 in the Reserving text.</t>
  </si>
  <si>
    <t>•  When an insurer enters a new line of business or territory
•  When operational or environmental changes make recent historical data irrelevant for projecting future claims activity
•  When the CDFs are too highly leveraged and the claim development method is not appropriate
•  When data is unavailable for other methods</t>
  </si>
  <si>
    <t>Any three of the following:</t>
  </si>
  <si>
    <t>Briefly discuss three common uses for the expected claims technique.</t>
  </si>
  <si>
    <t>IBNR</t>
  </si>
  <si>
    <t>Claims</t>
  </si>
  <si>
    <t>Claim Ratio</t>
  </si>
  <si>
    <t>Estimated</t>
  </si>
  <si>
    <t>Expected</t>
  </si>
  <si>
    <t>Unadjusted</t>
  </si>
  <si>
    <t>Accident</t>
  </si>
  <si>
    <t>Estimate IBNR for accident years 2021 and 2022 using the expected claims technique.</t>
  </si>
  <si>
    <t xml:space="preserve">Expected Claims Ratio = </t>
  </si>
  <si>
    <t xml:space="preserve">•  Expected reduction to ultimate claims based on law change = </t>
  </si>
  <si>
    <t>I select an average of the 2019-2021 claims ratios because the 2022 ratio is undeveloped and an outlier.</t>
  </si>
  <si>
    <t>•  A tort reform law went into effect January 1 , 2020, applicable to all claims occurring after the effective date.</t>
  </si>
  <si>
    <t>•  Pure Premium trend =</t>
  </si>
  <si>
    <t>•  48-Ultimate tail factor =</t>
  </si>
  <si>
    <t>Ratio</t>
  </si>
  <si>
    <t>Ult Loss</t>
  </si>
  <si>
    <t>Factor</t>
  </si>
  <si>
    <t>CDF</t>
  </si>
  <si>
    <t>Adjusted</t>
  </si>
  <si>
    <t>Tort Reform</t>
  </si>
  <si>
    <t>Trend</t>
  </si>
  <si>
    <t>Reported</t>
  </si>
  <si>
    <t>Trend and develop claims to the 2022 level and adjust for the tort reform factor:</t>
  </si>
  <si>
    <t>On-Level Earned Premium (000)</t>
  </si>
  <si>
    <t>LDF</t>
  </si>
  <si>
    <t>48-Ult</t>
  </si>
  <si>
    <t>36-48</t>
  </si>
  <si>
    <t>24-36</t>
  </si>
  <si>
    <t>12-24</t>
  </si>
  <si>
    <t/>
  </si>
  <si>
    <t>Reported Claims (000)</t>
  </si>
  <si>
    <t>Accident Year</t>
  </si>
  <si>
    <t>Age-to-Age Factors</t>
  </si>
  <si>
    <t>Given the following data as of December 31, 2022:</t>
  </si>
  <si>
    <t>Solution -&gt;</t>
  </si>
  <si>
    <t>Reserving - Berquist Sherman: Changes in Case Adequacy</t>
  </si>
  <si>
    <t>For part a, you don't really need to calculate the paid severity triangle too. The percent change shown in the case reserves shows strong enough evidence that case outstanding adequacy is increasing relative to the selected severity trend of 10%.
For a problem, calculating the percent change is fine or you could calculate the exponential fit as shown in the Exam 5 Cookbook.</t>
  </si>
  <si>
    <t>CDF to Ult</t>
  </si>
  <si>
    <t>Paid</t>
  </si>
  <si>
    <t>Unpaid Claims</t>
  </si>
  <si>
    <t>Ultimate Claims</t>
  </si>
  <si>
    <t>Claims at Eval Date</t>
  </si>
  <si>
    <t>48 - Ult</t>
  </si>
  <si>
    <t>36 - 48</t>
  </si>
  <si>
    <t>24 - 36</t>
  </si>
  <si>
    <t>12 - 34</t>
  </si>
  <si>
    <t>12 - 24</t>
  </si>
  <si>
    <t>Accident 
Year</t>
  </si>
  <si>
    <t>Calculate the unpaid claims by accident year using the reported Berquist-Sherman technique.</t>
  </si>
  <si>
    <t>Evaluate whether the adequacy of case outstanding has changed over the experience period.</t>
  </si>
  <si>
    <t>Adjusted Reported Claims</t>
  </si>
  <si>
    <t>• There is no development in reported claims after 48 months</t>
  </si>
  <si>
    <t>• Selected Annual Severity Trend Rate</t>
  </si>
  <si>
    <t>Adjusted Average Case Outstanding</t>
  </si>
  <si>
    <t>Closed Claim Counts as of (months)</t>
  </si>
  <si>
    <t>Calendar year 2023 shows a significant increase in average case outstanding, indicating that case adequacy is strengthening and should be adjusted for.</t>
  </si>
  <si>
    <t>Evaluation</t>
  </si>
  <si>
    <t>Reported Claim Counts as of (months)</t>
  </si>
  <si>
    <t>Percent Change Year over Year</t>
  </si>
  <si>
    <t>Average Paid Claim</t>
  </si>
  <si>
    <t>Paid Claims as of (months)</t>
  </si>
  <si>
    <t>Average Case Outstanding</t>
  </si>
  <si>
    <t>Reported Claims as of (months)</t>
  </si>
  <si>
    <t>Ratemaking - Aggregating Exposures</t>
  </si>
  <si>
    <t>This problem uses premium, not exposures, but the approach is the same for either. Be careful with the dates and the modifications. These problems are quite tricky and easy to make a mistake. On the exam, it's a good idea to double-check your work on a problem like this if you have time.</t>
  </si>
  <si>
    <t>F</t>
  </si>
  <si>
    <t>E</t>
  </si>
  <si>
    <t>Canceled early</t>
  </si>
  <si>
    <t>D</t>
  </si>
  <si>
    <t>The modified policy is in-force</t>
  </si>
  <si>
    <t>C</t>
  </si>
  <si>
    <t>Expired</t>
  </si>
  <si>
    <t>B</t>
  </si>
  <si>
    <t>A</t>
  </si>
  <si>
    <t>Comments</t>
  </si>
  <si>
    <t>Policy</t>
  </si>
  <si>
    <t xml:space="preserve">In-Force </t>
  </si>
  <si>
    <t>Part d</t>
  </si>
  <si>
    <t>CY 2023</t>
  </si>
  <si>
    <t>Only policies E and F are not fully earned as of 12/31/23:</t>
  </si>
  <si>
    <t>Part c</t>
  </si>
  <si>
    <t>Calculate the in-force written premium as of 4/15/23.</t>
  </si>
  <si>
    <t>6 months earned in 2023</t>
  </si>
  <si>
    <t>d.</t>
  </si>
  <si>
    <t>Canceled on 2/1/23, so only 1-months earned in 2023</t>
  </si>
  <si>
    <t>Calculate the 2023 unearned premium as of 12/31/23 aggregated by calendar year.</t>
  </si>
  <si>
    <t>Modified</t>
  </si>
  <si>
    <t>c.</t>
  </si>
  <si>
    <t>Canceled on 1/1/22</t>
  </si>
  <si>
    <t>Calculate the 2022 and 2023 earned premium as of 12/31/23 aggregated by calendar year.</t>
  </si>
  <si>
    <t>CY 2022</t>
  </si>
  <si>
    <t>Earned Premium</t>
  </si>
  <si>
    <t>Calculate the 2022 and 2023 written premium as of 12/31/23 aggregated by policy year.</t>
  </si>
  <si>
    <t>• The probability of a claim is evenly distributed through the year.</t>
  </si>
  <si>
    <t>Modified 3/1/24 - New premium: 3,850</t>
  </si>
  <si>
    <t>Cancelation contributes to PY 2022 (original policy effective date)</t>
  </si>
  <si>
    <t>Canceled on 2/1/23</t>
  </si>
  <si>
    <t>Modification contributes to PY 2022 (original policy effective date)</t>
  </si>
  <si>
    <t>Modified 10/1/22 - New premium: 2,560</t>
  </si>
  <si>
    <t>PY 2023</t>
  </si>
  <si>
    <t>PY 2022</t>
  </si>
  <si>
    <t>Policy Changes</t>
  </si>
  <si>
    <t>Written Premium</t>
  </si>
  <si>
    <t>Effective Date</t>
  </si>
  <si>
    <t>All years are annual, but we need to pay attention to policy changes:</t>
  </si>
  <si>
    <t>Given the following policy information for an insurance company that writes 12-month Homeowners policies:</t>
  </si>
  <si>
    <t>Friedland Reserving Ch. 4 - pg. 39-43</t>
  </si>
  <si>
    <t>Werner Ratemaking Ch. 6 - pg. 42-44 (advantages/disadvantages)</t>
  </si>
  <si>
    <t>Source</t>
  </si>
  <si>
    <t>The advantages and disadvantages are discussed in both the Ratemaking and Reserving texts. You should be very familiar with all of the advantages and disadvantages both for ratemaking and reserving. These lists are likely to show up as a matching or multiple selection question on the exam.</t>
  </si>
  <si>
    <t>Drag the correct box from 
the right to this box</t>
  </si>
  <si>
    <t>Report Year</t>
  </si>
  <si>
    <t>Policy Year</t>
  </si>
  <si>
    <t>Calendar Year</t>
  </si>
  <si>
    <t>Matching of the advantages below with the correct type of data aggregation:</t>
  </si>
  <si>
    <t>Ratemaking - Indication: Pure Premium Method</t>
  </si>
  <si>
    <t>For this problem, and most pure premium method problems, most of the work is calculating the projected ultimate Loss &amp; LAE. Then, it's a simple matter of dividing by exposures and getting the average pure premium and then loading in all of the expenses, other costs, and profit provision.</t>
  </si>
  <si>
    <t xml:space="preserve">Indicated Rate = </t>
  </si>
  <si>
    <t xml:space="preserve">Total Pure Premium = </t>
  </si>
  <si>
    <t xml:space="preserve">Selected Non-CAT Pure Premium =  </t>
  </si>
  <si>
    <t>ULAE Factor</t>
  </si>
  <si>
    <t>CDF (Loss Dev. Facotor)</t>
  </si>
  <si>
    <t>Loss Trend Factor</t>
  </si>
  <si>
    <t>Projected Non-Cat Pure Prem</t>
  </si>
  <si>
    <t>Projected Non-Cat Ult Loss &amp; LAE</t>
  </si>
  <si>
    <t>Non-Cat Reported Loss &amp; ALAE</t>
  </si>
  <si>
    <t>Calendar Accident Year</t>
  </si>
  <si>
    <t>Calculate the indicated rate per exposure.</t>
  </si>
  <si>
    <t>• Profit Provision</t>
  </si>
  <si>
    <t>• Fixed Expense per Exposure</t>
  </si>
  <si>
    <t>• Variable Expense Provision</t>
  </si>
  <si>
    <t>projected cost per exposure</t>
  </si>
  <si>
    <t>• Net reinsurance cost</t>
  </si>
  <si>
    <t>2) Determine loss development factors:</t>
  </si>
  <si>
    <t>• Total CAT pure premium</t>
  </si>
  <si>
    <t>• Selected ULAE factor</t>
  </si>
  <si>
    <t>• Selected 48-Ultimate tail factor</t>
  </si>
  <si>
    <t>Severity</t>
  </si>
  <si>
    <t>Frequency</t>
  </si>
  <si>
    <t>Projected</t>
  </si>
  <si>
    <t>Current</t>
  </si>
  <si>
    <t>Projected Trend Factor</t>
  </si>
  <si>
    <t>Projected Cost Trend Period</t>
  </si>
  <si>
    <t>Current Trend Factor</t>
  </si>
  <si>
    <t>Current Cost Trend Period</t>
  </si>
  <si>
    <t>The actuary selected current and projected loss trends based on regional, quarterly data. The latest data point included claims from the 2023 Q4 period.</t>
  </si>
  <si>
    <t xml:space="preserve">Selected projected trend = </t>
  </si>
  <si>
    <t>• New rates will be effective 1/1/2025 and will be in effect for 12 months.</t>
  </si>
  <si>
    <t xml:space="preserve">Selected current trend = </t>
  </si>
  <si>
    <t xml:space="preserve">Projected Trend Period = </t>
  </si>
  <si>
    <t xml:space="preserve">Current Trend Period = </t>
  </si>
  <si>
    <t>⇽ Annual policies</t>
  </si>
  <si>
    <t xml:space="preserve">Avg Accident Date Effective Period = </t>
  </si>
  <si>
    <t xml:space="preserve">Avg Accident Date Latest Data = </t>
  </si>
  <si>
    <t xml:space="preserve">Avg Accident Date AY 2023 = </t>
  </si>
  <si>
    <t>48 Months</t>
  </si>
  <si>
    <t>36 Months</t>
  </si>
  <si>
    <t>24 Months</t>
  </si>
  <si>
    <t>12 Months</t>
  </si>
  <si>
    <t>Projected Trend Period</t>
  </si>
  <si>
    <t>AY 2023 Current Trend Period</t>
  </si>
  <si>
    <t>Reported Non-Cat Losses and Paid ALAE Evaluated as of</t>
  </si>
  <si>
    <t>1) Determine the loss trend factors with two-step trending:</t>
  </si>
  <si>
    <t>Calculate the projected ultimate non-CAT pure premium:</t>
  </si>
  <si>
    <t>Given the following for a Homeowners book of business in a catastrophe-prone region with annual policies undergoing a ratemaking analysis:</t>
  </si>
  <si>
    <r>
      <t xml:space="preserve">Modified </t>
    </r>
    <r>
      <rPr>
        <i/>
        <u/>
        <sz val="12"/>
        <color theme="1"/>
        <rFont val="Calibri"/>
        <family val="2"/>
      </rPr>
      <t>after</t>
    </r>
    <r>
      <rPr>
        <sz val="12"/>
        <color theme="1"/>
        <rFont val="Calibri"/>
        <family val="2"/>
      </rPr>
      <t xml:space="preserve"> 12/31/23</t>
    </r>
  </si>
  <si>
    <r>
      <t xml:space="preserve">Note that policy F was modified </t>
    </r>
    <r>
      <rPr>
        <i/>
        <u/>
        <sz val="12"/>
        <color theme="1"/>
        <rFont val="Calibri"/>
        <family val="2"/>
      </rPr>
      <t>after</t>
    </r>
    <r>
      <rPr>
        <sz val="12"/>
        <color theme="1"/>
        <rFont val="Calibri"/>
        <family val="2"/>
      </rPr>
      <t xml:space="preserve"> 12/31/23</t>
    </r>
  </si>
  <si>
    <r>
      <t xml:space="preserve">Written </t>
    </r>
    <r>
      <rPr>
        <i/>
        <u/>
        <sz val="12"/>
        <color theme="1"/>
        <rFont val="Calibri"/>
        <family val="2"/>
      </rPr>
      <t>after</t>
    </r>
    <r>
      <rPr>
        <sz val="12"/>
        <color theme="1"/>
        <rFont val="Calibri"/>
        <family val="2"/>
      </rPr>
      <t xml:space="preserve"> 4/15/23</t>
    </r>
  </si>
  <si>
    <t>Problem Set 1 - Q #1</t>
  </si>
  <si>
    <t>Problem Set 1 - Q #2</t>
  </si>
  <si>
    <t>Problem Set 1 - Q #3</t>
  </si>
  <si>
    <t>Problem Set 1 - Q #4</t>
  </si>
  <si>
    <t>Problem Set 1 - Q #5</t>
  </si>
  <si>
    <t>Problem Set 1 - Q #6</t>
  </si>
  <si>
    <t>Problem Set 1 - Q #7</t>
  </si>
  <si>
    <t>Problem Set 1 - Q #8</t>
  </si>
  <si>
    <t>Each problem set of original problems is written to be similar to the type of questions you might see on the exam and broadly covers both ratemaking and reserving. When you find a problem you can't solve without looking at the solution, make sure to spend some additional time studying that topic and redoing similar past CAS problems on the topic.
For each problem you'll see:
• An original practice problem
• A detailed solution
• Discussion section that goes more in depth 
• Cross-reference with the corresponding Exam 5 Cookbook recipe (where 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</si>
</sst>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_(&quot;$&quot;* \(#,##0.00\);_(&quot;$&quot;* &quot;-&quot;??_);_(@_)"/>
    <numFmt numFmtId="43" formatCode="_(* #,##0.00_);_(* \(#,##0.00\);_(* &quot;-&quot;??_);_(@_)"/>
    <numFmt numFmtId="164" formatCode="0.000"/>
    <numFmt numFmtId="165" formatCode="_(&quot;$&quot;* #,##0_);_(&quot;$&quot;* \(#,##0\);_(&quot;$&quot;* &quot;-&quot;??_);_(@_)"/>
    <numFmt numFmtId="166" formatCode="0.0%"/>
    <numFmt numFmtId="167" formatCode="&quot;$&quot;#,##0"/>
    <numFmt numFmtId="168" formatCode="#,##0.000"/>
    <numFmt numFmtId="169" formatCode="0.0000"/>
    <numFmt numFmtId="170" formatCode="0_);\(0\)"/>
    <numFmt numFmtId="171" formatCode="#,##0.00;\-#,##0.00;&quot;-&quot;"/>
    <numFmt numFmtId="172" formatCode="#,##0;\-#,##0;&quot;-&quot;"/>
    <numFmt numFmtId="173" formatCode="&quot;$&quot;#,##0.00"/>
    <numFmt numFmtId="174" formatCode="#,##0.0000"/>
    <numFmt numFmtId="175" formatCode="m/d/yyyy;@"/>
  </numFmts>
  <fonts count="18" x14ac:knownFonts="1">
    <font>
      <sz val="12"/>
      <color theme="1"/>
      <name val="Calibri"/>
      <family val="2"/>
    </font>
    <font>
      <sz val="12"/>
      <color theme="1"/>
      <name val="Calibri"/>
      <family val="2"/>
    </font>
    <font>
      <sz val="12"/>
      <color rgb="FFFF0000"/>
      <name val="Calibri"/>
      <family val="2"/>
    </font>
    <font>
      <b/>
      <sz val="12"/>
      <color theme="1"/>
      <name val="Calibri"/>
      <family val="2"/>
    </font>
    <font>
      <u/>
      <sz val="12"/>
      <color theme="10"/>
      <name val="Calibri"/>
      <family val="2"/>
    </font>
    <font>
      <sz val="11"/>
      <color theme="1"/>
      <name val="Aptos Narrow"/>
      <family val="2"/>
      <scheme val="minor"/>
    </font>
    <font>
      <b/>
      <sz val="16"/>
      <color theme="1"/>
      <name val="Calibri"/>
      <family val="2"/>
    </font>
    <font>
      <sz val="12"/>
      <color theme="1"/>
      <name val="Aptos Narrow"/>
      <family val="2"/>
      <scheme val="minor"/>
    </font>
    <font>
      <sz val="11"/>
      <color theme="1"/>
      <name val="Calibri"/>
      <family val="2"/>
    </font>
    <font>
      <b/>
      <sz val="14"/>
      <color theme="1"/>
      <name val="Calibri"/>
      <family val="2"/>
    </font>
    <font>
      <i/>
      <u/>
      <sz val="12"/>
      <color theme="1"/>
      <name val="Calibri"/>
      <family val="2"/>
    </font>
    <font>
      <b/>
      <u/>
      <sz val="12"/>
      <color theme="1"/>
      <name val="Calibri"/>
      <family val="2"/>
    </font>
    <font>
      <u/>
      <sz val="12"/>
      <color theme="1"/>
      <name val="Calibri"/>
      <family val="2"/>
    </font>
    <font>
      <b/>
      <sz val="10"/>
      <color rgb="FF000000"/>
      <name val="Tahoma"/>
      <family val="2"/>
    </font>
    <font>
      <sz val="10"/>
      <color rgb="FF000000"/>
      <name val="Tahoma"/>
      <family val="2"/>
    </font>
    <font>
      <u/>
      <sz val="12"/>
      <color rgb="FFFF0000"/>
      <name val="Calibri"/>
      <family val="2"/>
    </font>
    <font>
      <sz val="12"/>
      <color rgb="FF000000"/>
      <name val="Calibri"/>
      <family val="2"/>
    </font>
    <font>
      <i/>
      <sz val="12"/>
      <color theme="1"/>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medium">
        <color indexed="64"/>
      </top>
      <bottom style="medium">
        <color indexed="64"/>
      </bottom>
      <diagonal/>
    </border>
  </borders>
  <cellStyleXfs count="13">
    <xf numFmtId="0" fontId="0" fillId="0" borderId="0"/>
    <xf numFmtId="0" fontId="5" fillId="0" borderId="0"/>
    <xf numFmtId="0" fontId="1" fillId="0" borderId="0"/>
    <xf numFmtId="0" fontId="4" fillId="0" borderId="0" applyNumberForma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362">
    <xf numFmtId="0" fontId="0" fillId="0" borderId="0" xfId="0"/>
    <xf numFmtId="0" fontId="1" fillId="0" borderId="1" xfId="1" applyFont="1" applyBorder="1" applyAlignment="1">
      <alignment horizontal="center" vertical="center"/>
    </xf>
    <xf numFmtId="0" fontId="1" fillId="0" borderId="2" xfId="1" applyFont="1" applyBorder="1" applyAlignment="1">
      <alignment vertical="center" wrapText="1"/>
    </xf>
    <xf numFmtId="0" fontId="3" fillId="0" borderId="2" xfId="1" applyFont="1" applyBorder="1" applyAlignment="1">
      <alignment horizontal="center" vertical="center"/>
    </xf>
    <xf numFmtId="0" fontId="1" fillId="0" borderId="3" xfId="1" applyFont="1" applyBorder="1" applyAlignment="1">
      <alignment horizontal="center" vertical="center"/>
    </xf>
    <xf numFmtId="0" fontId="1" fillId="0" borderId="0" xfId="1" applyFont="1" applyAlignment="1">
      <alignment horizontal="center" vertical="center"/>
    </xf>
    <xf numFmtId="0" fontId="1" fillId="0" borderId="4" xfId="2" applyBorder="1"/>
    <xf numFmtId="0" fontId="1" fillId="0" borderId="0" xfId="2"/>
    <xf numFmtId="0" fontId="1" fillId="0" borderId="5" xfId="2" applyBorder="1"/>
    <xf numFmtId="0" fontId="4" fillId="0" borderId="0" xfId="3" applyBorder="1"/>
    <xf numFmtId="0" fontId="6" fillId="0" borderId="0" xfId="2" applyFont="1"/>
    <xf numFmtId="0" fontId="2" fillId="0" borderId="0" xfId="2" applyFont="1" applyAlignment="1">
      <alignment horizontal="left" vertical="top"/>
    </xf>
    <xf numFmtId="0" fontId="1" fillId="0" borderId="6" xfId="1" applyFont="1" applyBorder="1" applyAlignment="1">
      <alignment horizontal="center" vertical="center"/>
    </xf>
    <xf numFmtId="0" fontId="1" fillId="0" borderId="7" xfId="1" applyFont="1" applyBorder="1" applyAlignment="1">
      <alignment horizontal="center" vertical="center"/>
    </xf>
    <xf numFmtId="0" fontId="1" fillId="0" borderId="8" xfId="1" applyFont="1" applyBorder="1" applyAlignment="1">
      <alignment horizontal="center" vertical="center"/>
    </xf>
    <xf numFmtId="0" fontId="1" fillId="0" borderId="0" xfId="4" applyFont="1"/>
    <xf numFmtId="0" fontId="8" fillId="0" borderId="0" xfId="4" applyFont="1"/>
    <xf numFmtId="164" fontId="1" fillId="0" borderId="0" xfId="4" applyNumberFormat="1" applyFont="1"/>
    <xf numFmtId="0" fontId="9" fillId="0" borderId="0" xfId="4" applyFont="1"/>
    <xf numFmtId="0" fontId="1" fillId="2" borderId="8" xfId="4" applyFont="1" applyFill="1" applyBorder="1"/>
    <xf numFmtId="0" fontId="1" fillId="2" borderId="7" xfId="4" applyFont="1" applyFill="1" applyBorder="1"/>
    <xf numFmtId="165" fontId="1" fillId="2" borderId="7" xfId="5" applyNumberFormat="1" applyFont="1" applyFill="1" applyBorder="1"/>
    <xf numFmtId="0" fontId="1" fillId="2" borderId="6" xfId="4" applyFont="1" applyFill="1" applyBorder="1"/>
    <xf numFmtId="0" fontId="1" fillId="2" borderId="5" xfId="4" applyFont="1" applyFill="1" applyBorder="1"/>
    <xf numFmtId="2" fontId="1" fillId="2" borderId="4" xfId="4" applyNumberFormat="1" applyFont="1" applyFill="1" applyBorder="1" applyAlignment="1">
      <alignment horizontal="left"/>
    </xf>
    <xf numFmtId="0" fontId="1" fillId="2" borderId="0" xfId="4" applyFont="1" applyFill="1"/>
    <xf numFmtId="0" fontId="1" fillId="0" borderId="14" xfId="4" applyFont="1" applyBorder="1"/>
    <xf numFmtId="164" fontId="1" fillId="0" borderId="0" xfId="4" applyNumberFormat="1" applyFont="1" applyAlignment="1">
      <alignment horizontal="center"/>
    </xf>
    <xf numFmtId="0" fontId="1" fillId="0" borderId="0" xfId="4" applyFont="1" applyAlignment="1">
      <alignment horizontal="center"/>
    </xf>
    <xf numFmtId="0" fontId="1" fillId="0" borderId="9" xfId="4" applyFont="1" applyBorder="1"/>
    <xf numFmtId="3" fontId="1" fillId="2" borderId="0" xfId="4" applyNumberFormat="1" applyFont="1" applyFill="1" applyAlignment="1">
      <alignment horizontal="center" vertical="center"/>
    </xf>
    <xf numFmtId="0" fontId="11" fillId="0" borderId="0" xfId="4" applyFont="1"/>
    <xf numFmtId="167" fontId="1" fillId="2" borderId="0" xfId="4" applyNumberFormat="1" applyFont="1" applyFill="1" applyAlignment="1">
      <alignment horizontal="center" vertical="center"/>
    </xf>
    <xf numFmtId="3" fontId="1" fillId="2" borderId="0" xfId="4" applyNumberFormat="1" applyFont="1" applyFill="1" applyAlignment="1">
      <alignment horizontal="left" vertical="center"/>
    </xf>
    <xf numFmtId="0" fontId="1" fillId="2" borderId="0" xfId="4" applyFont="1" applyFill="1" applyAlignment="1">
      <alignment vertical="top" wrapText="1"/>
    </xf>
    <xf numFmtId="0" fontId="9" fillId="2" borderId="4" xfId="4" applyFont="1" applyFill="1" applyBorder="1"/>
    <xf numFmtId="0" fontId="1" fillId="2" borderId="0" xfId="4" applyFont="1" applyFill="1" applyAlignment="1">
      <alignment vertical="center" wrapText="1"/>
    </xf>
    <xf numFmtId="168" fontId="1" fillId="2" borderId="19" xfId="4" applyNumberFormat="1" applyFont="1" applyFill="1" applyBorder="1" applyAlignment="1">
      <alignment horizontal="center" vertical="center"/>
    </xf>
    <xf numFmtId="166" fontId="1" fillId="2" borderId="19" xfId="6" applyNumberFormat="1" applyFont="1" applyFill="1" applyBorder="1" applyAlignment="1">
      <alignment horizontal="center" vertical="center"/>
    </xf>
    <xf numFmtId="168" fontId="1" fillId="2" borderId="21" xfId="4" applyNumberFormat="1" applyFont="1" applyFill="1" applyBorder="1" applyAlignment="1">
      <alignment horizontal="center" vertical="center"/>
    </xf>
    <xf numFmtId="9" fontId="1" fillId="2" borderId="21" xfId="6" applyFont="1" applyFill="1" applyBorder="1" applyAlignment="1">
      <alignment horizontal="center" vertical="center"/>
    </xf>
    <xf numFmtId="166" fontId="1" fillId="0" borderId="12" xfId="6" applyNumberFormat="1" applyFont="1" applyBorder="1" applyAlignment="1">
      <alignment horizontal="center"/>
    </xf>
    <xf numFmtId="0" fontId="1" fillId="0" borderId="14" xfId="4" applyFont="1" applyBorder="1" applyAlignment="1">
      <alignment horizontal="center"/>
    </xf>
    <xf numFmtId="168" fontId="1" fillId="2" borderId="25" xfId="4" applyNumberFormat="1" applyFont="1" applyFill="1" applyBorder="1" applyAlignment="1">
      <alignment horizontal="center" vertical="center"/>
    </xf>
    <xf numFmtId="9" fontId="1" fillId="2" borderId="25" xfId="6" applyFont="1" applyFill="1" applyBorder="1" applyAlignment="1">
      <alignment horizontal="center" vertical="center"/>
    </xf>
    <xf numFmtId="3" fontId="1" fillId="2" borderId="26" xfId="4" applyNumberFormat="1" applyFont="1" applyFill="1" applyBorder="1" applyAlignment="1">
      <alignment horizontal="center" vertical="center"/>
    </xf>
    <xf numFmtId="166" fontId="1" fillId="0" borderId="0" xfId="6" applyNumberFormat="1" applyFont="1" applyBorder="1" applyAlignment="1">
      <alignment horizontal="center"/>
    </xf>
    <xf numFmtId="3" fontId="1" fillId="0" borderId="0" xfId="7" applyNumberFormat="1" applyFont="1" applyBorder="1" applyAlignment="1">
      <alignment horizontal="center"/>
    </xf>
    <xf numFmtId="166" fontId="1" fillId="2" borderId="0" xfId="6" applyNumberFormat="1" applyFont="1" applyFill="1" applyBorder="1" applyAlignment="1">
      <alignment horizontal="center" vertical="center"/>
    </xf>
    <xf numFmtId="9" fontId="1" fillId="0" borderId="0" xfId="4" applyNumberFormat="1" applyFont="1" applyAlignment="1">
      <alignment horizontal="center"/>
    </xf>
    <xf numFmtId="166" fontId="1" fillId="2" borderId="0" xfId="6" applyNumberFormat="1" applyFont="1" applyFill="1" applyAlignment="1">
      <alignment horizontal="center" vertical="center"/>
    </xf>
    <xf numFmtId="9" fontId="1" fillId="2" borderId="0" xfId="6" applyFont="1" applyFill="1" applyBorder="1" applyAlignment="1">
      <alignment horizontal="center" vertical="center"/>
    </xf>
    <xf numFmtId="167" fontId="1" fillId="2" borderId="19" xfId="4" applyNumberFormat="1" applyFont="1" applyFill="1" applyBorder="1" applyAlignment="1">
      <alignment horizontal="center" vertical="center"/>
    </xf>
    <xf numFmtId="0" fontId="1" fillId="2" borderId="19" xfId="4" applyFont="1" applyFill="1" applyBorder="1" applyAlignment="1">
      <alignment horizontal="center"/>
    </xf>
    <xf numFmtId="167" fontId="1" fillId="2" borderId="25" xfId="4" applyNumberFormat="1" applyFont="1" applyFill="1" applyBorder="1" applyAlignment="1">
      <alignment horizontal="center" vertical="center"/>
    </xf>
    <xf numFmtId="0" fontId="1" fillId="2" borderId="25" xfId="4" applyFont="1" applyFill="1" applyBorder="1" applyAlignment="1">
      <alignment horizontal="center"/>
    </xf>
    <xf numFmtId="0" fontId="1" fillId="2" borderId="0" xfId="4" applyFont="1" applyFill="1" applyAlignment="1">
      <alignment horizontal="center"/>
    </xf>
    <xf numFmtId="0" fontId="1" fillId="2" borderId="21" xfId="4" applyFont="1" applyFill="1" applyBorder="1" applyAlignment="1">
      <alignment horizontal="center"/>
    </xf>
    <xf numFmtId="9" fontId="1" fillId="2" borderId="0" xfId="6" applyFont="1" applyFill="1" applyAlignment="1">
      <alignment horizontal="center" vertical="center"/>
    </xf>
    <xf numFmtId="0" fontId="3" fillId="0" borderId="0" xfId="4" applyFont="1"/>
    <xf numFmtId="166" fontId="1" fillId="3" borderId="0" xfId="6" applyNumberFormat="1" applyFont="1" applyFill="1" applyAlignment="1">
      <alignment horizontal="center"/>
    </xf>
    <xf numFmtId="3" fontId="1" fillId="0" borderId="9" xfId="4" applyNumberFormat="1" applyFont="1" applyBorder="1" applyAlignment="1">
      <alignment horizontal="center"/>
    </xf>
    <xf numFmtId="3" fontId="1" fillId="0" borderId="0" xfId="4" applyNumberFormat="1" applyFont="1" applyAlignment="1">
      <alignment horizontal="center"/>
    </xf>
    <xf numFmtId="0" fontId="1" fillId="0" borderId="9" xfId="4" applyFont="1" applyBorder="1" applyAlignment="1">
      <alignment horizontal="center"/>
    </xf>
    <xf numFmtId="166" fontId="1" fillId="0" borderId="10" xfId="6" applyNumberFormat="1" applyFont="1" applyBorder="1" applyAlignment="1">
      <alignment horizontal="center"/>
    </xf>
    <xf numFmtId="3" fontId="1" fillId="0" borderId="11" xfId="4" applyNumberFormat="1" applyFont="1" applyBorder="1" applyAlignment="1">
      <alignment horizontal="center"/>
    </xf>
    <xf numFmtId="3" fontId="1" fillId="0" borderId="10" xfId="4" applyNumberFormat="1" applyFont="1" applyBorder="1" applyAlignment="1">
      <alignment horizontal="center"/>
    </xf>
    <xf numFmtId="0" fontId="1" fillId="0" borderId="11" xfId="4" applyFont="1" applyBorder="1" applyAlignment="1">
      <alignment horizontal="center"/>
    </xf>
    <xf numFmtId="0" fontId="1" fillId="0" borderId="10" xfId="4" applyFont="1" applyBorder="1" applyAlignment="1">
      <alignment horizontal="center"/>
    </xf>
    <xf numFmtId="2" fontId="1" fillId="2" borderId="0" xfId="4" applyNumberFormat="1" applyFont="1" applyFill="1" applyAlignment="1">
      <alignment horizontal="right"/>
    </xf>
    <xf numFmtId="9" fontId="1" fillId="2" borderId="11" xfId="6" applyFont="1" applyFill="1" applyBorder="1" applyAlignment="1">
      <alignment horizontal="center" vertical="center"/>
    </xf>
    <xf numFmtId="3" fontId="1" fillId="2" borderId="19" xfId="4" applyNumberFormat="1" applyFont="1" applyFill="1" applyBorder="1" applyAlignment="1">
      <alignment horizontal="center" vertical="center"/>
    </xf>
    <xf numFmtId="166" fontId="1" fillId="0" borderId="0" xfId="6" applyNumberFormat="1" applyFont="1" applyAlignment="1">
      <alignment horizontal="center"/>
    </xf>
    <xf numFmtId="9" fontId="1" fillId="2" borderId="9" xfId="6" applyFont="1" applyFill="1" applyBorder="1" applyAlignment="1">
      <alignment horizontal="center" vertical="center"/>
    </xf>
    <xf numFmtId="14" fontId="1" fillId="2" borderId="21" xfId="4" applyNumberFormat="1" applyFont="1" applyFill="1" applyBorder="1" applyAlignment="1">
      <alignment horizontal="center" vertical="center"/>
    </xf>
    <xf numFmtId="3" fontId="1" fillId="0" borderId="16" xfId="4" applyNumberFormat="1" applyFont="1" applyBorder="1" applyAlignment="1">
      <alignment horizontal="center"/>
    </xf>
    <xf numFmtId="14" fontId="1" fillId="2" borderId="25" xfId="4" applyNumberFormat="1" applyFont="1" applyFill="1" applyBorder="1" applyAlignment="1">
      <alignment horizontal="center" vertical="center"/>
    </xf>
    <xf numFmtId="3" fontId="1" fillId="2" borderId="0" xfId="4" applyNumberFormat="1" applyFont="1" applyFill="1" applyAlignment="1">
      <alignment horizontal="center" wrapText="1"/>
    </xf>
    <xf numFmtId="0" fontId="1" fillId="2" borderId="25" xfId="4" applyFont="1" applyFill="1" applyBorder="1"/>
    <xf numFmtId="0" fontId="1" fillId="2" borderId="0" xfId="4" applyFont="1" applyFill="1" applyAlignment="1">
      <alignment horizontal="left" vertical="top" wrapText="1"/>
    </xf>
    <xf numFmtId="3" fontId="1" fillId="0" borderId="12" xfId="4" applyNumberFormat="1" applyFont="1" applyBorder="1" applyAlignment="1">
      <alignment horizontal="center"/>
    </xf>
    <xf numFmtId="0" fontId="1" fillId="0" borderId="0" xfId="4" applyFont="1" applyAlignment="1">
      <alignment horizontal="right"/>
    </xf>
    <xf numFmtId="3" fontId="1" fillId="0" borderId="17" xfId="4" applyNumberFormat="1" applyFont="1" applyBorder="1" applyAlignment="1">
      <alignment horizontal="center" wrapText="1"/>
    </xf>
    <xf numFmtId="3" fontId="1" fillId="0" borderId="0" xfId="4" applyNumberFormat="1" applyFont="1" applyAlignment="1">
      <alignment horizontal="center" wrapText="1"/>
    </xf>
    <xf numFmtId="166" fontId="1" fillId="0" borderId="27" xfId="6" applyNumberFormat="1" applyFont="1" applyBorder="1" applyAlignment="1">
      <alignment horizontal="center" wrapText="1"/>
    </xf>
    <xf numFmtId="0" fontId="1" fillId="0" borderId="9" xfId="8" applyFont="1" applyBorder="1" applyAlignment="1">
      <alignment horizontal="center" wrapText="1"/>
    </xf>
    <xf numFmtId="3" fontId="1" fillId="0" borderId="20" xfId="4" applyNumberFormat="1" applyFont="1" applyBorder="1" applyAlignment="1">
      <alignment horizontal="center" wrapText="1"/>
    </xf>
    <xf numFmtId="166" fontId="1" fillId="0" borderId="0" xfId="6" applyNumberFormat="1" applyFont="1" applyAlignment="1">
      <alignment horizontal="center" wrapText="1"/>
    </xf>
    <xf numFmtId="0" fontId="1" fillId="0" borderId="18" xfId="4" applyFont="1" applyBorder="1" applyAlignment="1">
      <alignment horizontal="center"/>
    </xf>
    <xf numFmtId="0" fontId="1" fillId="0" borderId="10" xfId="4" applyFont="1" applyBorder="1" applyAlignment="1">
      <alignment horizontal="center" wrapText="1"/>
    </xf>
    <xf numFmtId="0" fontId="1" fillId="0" borderId="11" xfId="8" applyFont="1" applyBorder="1" applyAlignment="1">
      <alignment horizontal="center" wrapText="1"/>
    </xf>
    <xf numFmtId="0" fontId="1" fillId="0" borderId="22" xfId="4" applyFont="1" applyBorder="1" applyAlignment="1">
      <alignment horizontal="center"/>
    </xf>
    <xf numFmtId="0" fontId="1" fillId="0" borderId="0" xfId="4" applyFont="1" applyAlignment="1">
      <alignment horizontal="center" vertical="center"/>
    </xf>
    <xf numFmtId="0" fontId="1" fillId="0" borderId="9" xfId="8" applyFont="1" applyBorder="1" applyAlignment="1">
      <alignment horizontal="center" vertical="center"/>
    </xf>
    <xf numFmtId="166" fontId="1" fillId="0" borderId="0" xfId="6" applyNumberFormat="1" applyFont="1" applyBorder="1" applyAlignment="1">
      <alignment horizontal="center" wrapText="1"/>
    </xf>
    <xf numFmtId="3" fontId="1" fillId="0" borderId="9" xfId="8" applyNumberFormat="1" applyFont="1" applyBorder="1" applyAlignment="1">
      <alignment horizontal="center" wrapText="1"/>
    </xf>
    <xf numFmtId="164" fontId="1" fillId="0" borderId="0" xfId="8" applyNumberFormat="1" applyFont="1" applyAlignment="1">
      <alignment horizontal="center" wrapText="1"/>
    </xf>
    <xf numFmtId="16" fontId="1" fillId="0" borderId="10" xfId="8" quotePrefix="1" applyNumberFormat="1" applyFont="1" applyBorder="1" applyAlignment="1">
      <alignment horizontal="center" wrapText="1"/>
    </xf>
    <xf numFmtId="16" fontId="1" fillId="0" borderId="11" xfId="8" quotePrefix="1" applyNumberFormat="1" applyFont="1" applyBorder="1" applyAlignment="1">
      <alignment horizontal="center" wrapText="1"/>
    </xf>
    <xf numFmtId="0" fontId="1" fillId="0" borderId="10" xfId="4" quotePrefix="1" applyFont="1" applyBorder="1" applyAlignment="1">
      <alignment horizontal="center" wrapText="1"/>
    </xf>
    <xf numFmtId="16" fontId="1" fillId="0" borderId="10" xfId="4" quotePrefix="1" applyNumberFormat="1" applyFont="1" applyBorder="1" applyAlignment="1">
      <alignment horizontal="center" wrapText="1"/>
    </xf>
    <xf numFmtId="0" fontId="1" fillId="0" borderId="11" xfId="4" applyFont="1" applyBorder="1" applyAlignment="1">
      <alignment horizontal="center" wrapText="1"/>
    </xf>
    <xf numFmtId="164" fontId="1" fillId="0" borderId="0" xfId="4" applyNumberFormat="1" applyFont="1" applyAlignment="1">
      <alignment horizontal="center" wrapText="1"/>
    </xf>
    <xf numFmtId="0" fontId="1" fillId="0" borderId="9" xfId="4" applyFont="1" applyBorder="1" applyAlignment="1">
      <alignment horizontal="center" wrapText="1"/>
    </xf>
    <xf numFmtId="3" fontId="1" fillId="2" borderId="28" xfId="4" applyNumberFormat="1" applyFont="1" applyFill="1" applyBorder="1" applyAlignment="1">
      <alignment horizontal="center" wrapText="1"/>
    </xf>
    <xf numFmtId="3" fontId="1" fillId="2" borderId="29" xfId="4" applyNumberFormat="1" applyFont="1" applyFill="1" applyBorder="1" applyAlignment="1">
      <alignment horizontal="center" wrapText="1"/>
    </xf>
    <xf numFmtId="3" fontId="1" fillId="2" borderId="30" xfId="4" applyNumberFormat="1" applyFont="1" applyFill="1" applyBorder="1" applyAlignment="1">
      <alignment horizontal="center" wrapText="1"/>
    </xf>
    <xf numFmtId="0" fontId="1" fillId="2" borderId="19" xfId="4" applyFont="1" applyFill="1" applyBorder="1" applyAlignment="1">
      <alignment horizontal="center" wrapText="1"/>
    </xf>
    <xf numFmtId="0" fontId="1" fillId="0" borderId="9" xfId="4" applyFont="1" applyBorder="1" applyAlignment="1">
      <alignment horizontal="center" vertical="center"/>
    </xf>
    <xf numFmtId="3" fontId="1" fillId="0" borderId="18" xfId="1" applyNumberFormat="1" applyFont="1" applyBorder="1" applyAlignment="1">
      <alignment horizontal="center" vertical="center"/>
    </xf>
    <xf numFmtId="3" fontId="1" fillId="0" borderId="10" xfId="1" applyNumberFormat="1" applyFont="1" applyBorder="1" applyAlignment="1">
      <alignment horizontal="center" vertical="center"/>
    </xf>
    <xf numFmtId="168" fontId="1" fillId="0" borderId="10" xfId="1" applyNumberFormat="1" applyFont="1" applyBorder="1" applyAlignment="1">
      <alignment horizontal="center" vertical="center"/>
    </xf>
    <xf numFmtId="3" fontId="1" fillId="0" borderId="20" xfId="1" applyNumberFormat="1" applyFont="1" applyBorder="1" applyAlignment="1">
      <alignment horizontal="center" vertical="center"/>
    </xf>
    <xf numFmtId="3" fontId="1" fillId="0" borderId="0" xfId="1" applyNumberFormat="1" applyFont="1" applyAlignment="1">
      <alignment horizontal="center" vertical="center"/>
    </xf>
    <xf numFmtId="168" fontId="1" fillId="0" borderId="0" xfId="1" applyNumberFormat="1" applyFont="1" applyAlignment="1">
      <alignment horizontal="center" vertical="center"/>
    </xf>
    <xf numFmtId="0" fontId="12" fillId="0" borderId="0" xfId="1" applyFont="1" applyAlignment="1">
      <alignment vertical="center" wrapText="1"/>
    </xf>
    <xf numFmtId="0" fontId="1" fillId="0" borderId="0" xfId="1" applyFont="1" applyAlignment="1">
      <alignment horizontal="center" vertical="center" wrapText="1"/>
    </xf>
    <xf numFmtId="0" fontId="1" fillId="0" borderId="0" xfId="1" applyFont="1" applyAlignment="1">
      <alignment horizontal="left" vertical="center"/>
    </xf>
    <xf numFmtId="170" fontId="1" fillId="0" borderId="0" xfId="1" applyNumberFormat="1" applyFont="1" applyAlignment="1">
      <alignment horizontal="center" vertical="center"/>
    </xf>
    <xf numFmtId="0" fontId="12" fillId="0" borderId="0" xfId="10" applyFont="1" applyAlignment="1">
      <alignment vertical="center"/>
    </xf>
    <xf numFmtId="2" fontId="1" fillId="2" borderId="0" xfId="4" applyNumberFormat="1" applyFont="1" applyFill="1" applyAlignment="1">
      <alignment horizontal="left"/>
    </xf>
    <xf numFmtId="0" fontId="12" fillId="0" borderId="0" xfId="4" applyFont="1"/>
    <xf numFmtId="0" fontId="1" fillId="0" borderId="10" xfId="4" applyFont="1" applyBorder="1"/>
    <xf numFmtId="2" fontId="1" fillId="0" borderId="0" xfId="4" applyNumberFormat="1" applyFont="1" applyAlignment="1">
      <alignment horizontal="center"/>
    </xf>
    <xf numFmtId="0" fontId="1" fillId="2" borderId="11" xfId="4" applyFont="1" applyFill="1" applyBorder="1"/>
    <xf numFmtId="0" fontId="1" fillId="2" borderId="10" xfId="4" applyFont="1" applyFill="1" applyBorder="1"/>
    <xf numFmtId="0" fontId="1" fillId="2" borderId="23" xfId="4" applyFont="1" applyFill="1" applyBorder="1"/>
    <xf numFmtId="3" fontId="1" fillId="2" borderId="11" xfId="4" applyNumberFormat="1" applyFont="1" applyFill="1" applyBorder="1" applyAlignment="1">
      <alignment horizontal="center" vertical="center"/>
    </xf>
    <xf numFmtId="14" fontId="1" fillId="2" borderId="10" xfId="4" applyNumberFormat="1" applyFont="1" applyFill="1" applyBorder="1" applyAlignment="1">
      <alignment horizontal="center" vertical="center"/>
    </xf>
    <xf numFmtId="0" fontId="1" fillId="2" borderId="9" xfId="4" applyFont="1" applyFill="1" applyBorder="1"/>
    <xf numFmtId="0" fontId="1" fillId="2" borderId="27" xfId="4" applyFont="1" applyFill="1" applyBorder="1"/>
    <xf numFmtId="3" fontId="1" fillId="2" borderId="9" xfId="4" applyNumberFormat="1" applyFont="1" applyFill="1" applyBorder="1" applyAlignment="1">
      <alignment horizontal="center" vertical="center"/>
    </xf>
    <xf numFmtId="14" fontId="1" fillId="2" borderId="0" xfId="4" applyNumberFormat="1" applyFont="1" applyFill="1" applyAlignment="1">
      <alignment horizontal="center" vertical="center"/>
    </xf>
    <xf numFmtId="3" fontId="1" fillId="2" borderId="21" xfId="4" applyNumberFormat="1" applyFont="1" applyFill="1" applyBorder="1" applyAlignment="1">
      <alignment horizontal="center" vertical="center"/>
    </xf>
    <xf numFmtId="0" fontId="1" fillId="0" borderId="31" xfId="4" applyFont="1" applyBorder="1"/>
    <xf numFmtId="0" fontId="1" fillId="0" borderId="15" xfId="4" applyFont="1" applyBorder="1"/>
    <xf numFmtId="0" fontId="1" fillId="2" borderId="11" xfId="4" applyFont="1" applyFill="1" applyBorder="1" applyAlignment="1">
      <alignment horizontal="center"/>
    </xf>
    <xf numFmtId="0" fontId="1" fillId="2" borderId="10" xfId="4" applyFont="1" applyFill="1" applyBorder="1" applyAlignment="1">
      <alignment horizontal="center"/>
    </xf>
    <xf numFmtId="2" fontId="12" fillId="0" borderId="0" xfId="4" applyNumberFormat="1" applyFont="1" applyAlignment="1">
      <alignment horizontal="center"/>
    </xf>
    <xf numFmtId="0" fontId="1" fillId="2" borderId="16" xfId="4" applyFont="1" applyFill="1" applyBorder="1"/>
    <xf numFmtId="0" fontId="1" fillId="2" borderId="15" xfId="4" applyFont="1" applyFill="1" applyBorder="1"/>
    <xf numFmtId="0" fontId="1" fillId="2" borderId="24" xfId="4" applyFont="1" applyFill="1" applyBorder="1"/>
    <xf numFmtId="0" fontId="3" fillId="0" borderId="0" xfId="4" applyFont="1" applyAlignment="1">
      <alignment horizontal="left" wrapText="1"/>
    </xf>
    <xf numFmtId="0" fontId="1" fillId="2" borderId="0" xfId="8" applyFont="1" applyFill="1" applyAlignment="1">
      <alignment horizontal="left"/>
    </xf>
    <xf numFmtId="0" fontId="1" fillId="2" borderId="0" xfId="8" applyFont="1" applyFill="1" applyAlignment="1">
      <alignment horizontal="center"/>
    </xf>
    <xf numFmtId="0" fontId="1" fillId="0" borderId="0" xfId="8" applyFont="1" applyAlignment="1">
      <alignment horizontal="left"/>
    </xf>
    <xf numFmtId="0" fontId="1" fillId="0" borderId="0" xfId="8" applyFont="1" applyAlignment="1">
      <alignment horizontal="center"/>
    </xf>
    <xf numFmtId="173" fontId="1" fillId="0" borderId="12" xfId="4" applyNumberFormat="1" applyFont="1" applyBorder="1" applyAlignment="1">
      <alignment horizontal="center"/>
    </xf>
    <xf numFmtId="173" fontId="1" fillId="0" borderId="0" xfId="4" applyNumberFormat="1" applyFont="1" applyAlignment="1">
      <alignment horizontal="center"/>
    </xf>
    <xf numFmtId="173" fontId="1" fillId="0" borderId="10" xfId="4" applyNumberFormat="1" applyFont="1" applyBorder="1" applyAlignment="1">
      <alignment horizontal="center"/>
    </xf>
    <xf numFmtId="167" fontId="1" fillId="0" borderId="23" xfId="4" applyNumberFormat="1" applyFont="1" applyBorder="1" applyAlignment="1">
      <alignment horizontal="center"/>
    </xf>
    <xf numFmtId="164" fontId="1" fillId="0" borderId="9" xfId="4" applyNumberFormat="1" applyFont="1" applyBorder="1" applyAlignment="1">
      <alignment horizontal="center"/>
    </xf>
    <xf numFmtId="167" fontId="1" fillId="0" borderId="0" xfId="4" applyNumberFormat="1" applyFont="1" applyAlignment="1">
      <alignment horizontal="center"/>
    </xf>
    <xf numFmtId="174" fontId="1" fillId="0" borderId="0" xfId="4" applyNumberFormat="1" applyFont="1" applyAlignment="1">
      <alignment horizontal="center" wrapText="1"/>
    </xf>
    <xf numFmtId="174" fontId="1" fillId="0" borderId="0" xfId="4" applyNumberFormat="1" applyFont="1" applyAlignment="1">
      <alignment horizontal="center"/>
    </xf>
    <xf numFmtId="0" fontId="1" fillId="0" borderId="0" xfId="4" applyFont="1" applyAlignment="1">
      <alignment vertical="center"/>
    </xf>
    <xf numFmtId="166" fontId="1" fillId="2" borderId="0" xfId="12" applyNumberFormat="1" applyFont="1" applyFill="1" applyAlignment="1">
      <alignment horizontal="center" vertical="center"/>
    </xf>
    <xf numFmtId="173" fontId="1" fillId="2" borderId="0" xfId="4" applyNumberFormat="1" applyFont="1" applyFill="1" applyAlignment="1">
      <alignment horizontal="center"/>
    </xf>
    <xf numFmtId="0" fontId="1" fillId="2" borderId="0" xfId="4" applyFont="1" applyFill="1" applyAlignment="1">
      <alignment horizontal="left"/>
    </xf>
    <xf numFmtId="0" fontId="1" fillId="0" borderId="10" xfId="4" quotePrefix="1" applyFont="1" applyBorder="1" applyAlignment="1">
      <alignment horizontal="center"/>
    </xf>
    <xf numFmtId="0" fontId="1" fillId="0" borderId="11" xfId="4" applyFont="1" applyBorder="1"/>
    <xf numFmtId="166" fontId="1" fillId="2" borderId="0" xfId="12" applyNumberFormat="1" applyFont="1" applyFill="1" applyBorder="1" applyAlignment="1">
      <alignment horizontal="center"/>
    </xf>
    <xf numFmtId="173" fontId="1" fillId="2" borderId="0" xfId="4" applyNumberFormat="1" applyFont="1" applyFill="1" applyAlignment="1">
      <alignment horizontal="left" vertical="center"/>
    </xf>
    <xf numFmtId="173" fontId="1" fillId="2" borderId="0" xfId="4" applyNumberFormat="1" applyFont="1" applyFill="1" applyAlignment="1">
      <alignment horizontal="center" vertical="center"/>
    </xf>
    <xf numFmtId="168" fontId="1" fillId="2" borderId="0" xfId="4" applyNumberFormat="1" applyFont="1" applyFill="1" applyAlignment="1">
      <alignment horizontal="center" vertical="center"/>
    </xf>
    <xf numFmtId="164" fontId="1" fillId="0" borderId="0" xfId="4" applyNumberFormat="1" applyFont="1" applyAlignment="1">
      <alignment horizontal="center" vertical="center" wrapText="1"/>
    </xf>
    <xf numFmtId="166" fontId="2" fillId="2" borderId="0" xfId="12" applyNumberFormat="1" applyFont="1" applyFill="1" applyAlignment="1">
      <alignment horizontal="center" vertical="center"/>
    </xf>
    <xf numFmtId="166" fontId="1" fillId="2" borderId="11" xfId="6" applyNumberFormat="1" applyFont="1" applyFill="1" applyBorder="1" applyAlignment="1">
      <alignment horizontal="center" vertical="center"/>
    </xf>
    <xf numFmtId="166" fontId="1" fillId="2" borderId="10" xfId="6" applyNumberFormat="1" applyFont="1" applyFill="1" applyBorder="1" applyAlignment="1">
      <alignment horizontal="center" vertical="center"/>
    </xf>
    <xf numFmtId="166" fontId="1" fillId="2" borderId="16" xfId="6" applyNumberFormat="1" applyFont="1" applyFill="1" applyBorder="1" applyAlignment="1">
      <alignment horizontal="center" vertical="center"/>
    </xf>
    <xf numFmtId="166" fontId="1" fillId="2" borderId="15" xfId="6" applyNumberFormat="1" applyFont="1" applyFill="1" applyBorder="1" applyAlignment="1">
      <alignment horizontal="center" vertical="center"/>
    </xf>
    <xf numFmtId="3" fontId="1" fillId="2" borderId="25" xfId="4" applyNumberFormat="1" applyFont="1" applyFill="1" applyBorder="1" applyAlignment="1">
      <alignment horizontal="center" vertical="center"/>
    </xf>
    <xf numFmtId="3" fontId="1" fillId="2" borderId="28" xfId="4" applyNumberFormat="1" applyFont="1" applyFill="1" applyBorder="1" applyAlignment="1">
      <alignment horizontal="center" vertical="center"/>
    </xf>
    <xf numFmtId="3" fontId="1" fillId="2" borderId="29" xfId="4" applyNumberFormat="1" applyFont="1" applyFill="1" applyBorder="1" applyAlignment="1">
      <alignment horizontal="center" vertical="center"/>
    </xf>
    <xf numFmtId="10" fontId="1" fillId="0" borderId="0" xfId="4" applyNumberFormat="1" applyFont="1"/>
    <xf numFmtId="0" fontId="1" fillId="2" borderId="19" xfId="4" applyFont="1" applyFill="1" applyBorder="1" applyAlignment="1">
      <alignment horizontal="center" vertical="center"/>
    </xf>
    <xf numFmtId="3" fontId="1" fillId="2" borderId="10" xfId="4" applyNumberFormat="1" applyFont="1" applyFill="1" applyBorder="1" applyAlignment="1">
      <alignment horizontal="center" vertical="center"/>
    </xf>
    <xf numFmtId="164" fontId="1" fillId="0" borderId="12" xfId="4" applyNumberFormat="1" applyFont="1" applyBorder="1" applyAlignment="1">
      <alignment horizontal="center"/>
    </xf>
    <xf numFmtId="0" fontId="1" fillId="0" borderId="33" xfId="4" applyFont="1" applyBorder="1" applyAlignment="1">
      <alignment horizontal="right"/>
    </xf>
    <xf numFmtId="175" fontId="1" fillId="0" borderId="0" xfId="4" applyNumberFormat="1" applyFont="1" applyAlignment="1">
      <alignment horizontal="center"/>
    </xf>
    <xf numFmtId="3" fontId="1" fillId="2" borderId="16" xfId="4" applyNumberFormat="1" applyFont="1" applyFill="1" applyBorder="1" applyAlignment="1">
      <alignment horizontal="center" vertical="center"/>
    </xf>
    <xf numFmtId="0" fontId="1" fillId="2" borderId="16" xfId="4" applyFont="1" applyFill="1" applyBorder="1" applyAlignment="1">
      <alignment horizontal="center"/>
    </xf>
    <xf numFmtId="0" fontId="1" fillId="2" borderId="15" xfId="4" applyFont="1" applyFill="1" applyBorder="1" applyAlignment="1">
      <alignment horizontal="center"/>
    </xf>
    <xf numFmtId="0" fontId="1" fillId="2" borderId="0" xfId="4" applyFont="1" applyFill="1" applyAlignment="1">
      <alignment horizontal="left" wrapText="1"/>
    </xf>
    <xf numFmtId="0" fontId="1" fillId="0" borderId="16" xfId="4" applyFont="1" applyBorder="1" applyAlignment="1">
      <alignment horizontal="center" vertical="center"/>
    </xf>
    <xf numFmtId="172" fontId="1" fillId="0" borderId="15" xfId="4" applyNumberFormat="1" applyFont="1" applyBorder="1" applyAlignment="1">
      <alignment horizontal="center"/>
    </xf>
    <xf numFmtId="172" fontId="1" fillId="0" borderId="16" xfId="4" applyNumberFormat="1" applyFont="1" applyBorder="1" applyAlignment="1">
      <alignment horizontal="center"/>
    </xf>
    <xf numFmtId="0" fontId="1" fillId="0" borderId="32" xfId="4" applyFont="1" applyBorder="1" applyAlignment="1">
      <alignment horizontal="center" vertical="center"/>
    </xf>
    <xf numFmtId="172" fontId="1" fillId="0" borderId="31" xfId="4" applyNumberFormat="1" applyFont="1" applyBorder="1" applyAlignment="1">
      <alignment horizontal="center"/>
    </xf>
    <xf numFmtId="172" fontId="1" fillId="0" borderId="32" xfId="4" applyNumberFormat="1" applyFont="1" applyBorder="1" applyAlignment="1">
      <alignment horizontal="center"/>
    </xf>
    <xf numFmtId="172" fontId="1" fillId="0" borderId="0" xfId="4" applyNumberFormat="1" applyFont="1" applyAlignment="1">
      <alignment horizontal="center"/>
    </xf>
    <xf numFmtId="172" fontId="1" fillId="0" borderId="9" xfId="4" applyNumberFormat="1" applyFont="1" applyBorder="1" applyAlignment="1">
      <alignment horizontal="center"/>
    </xf>
    <xf numFmtId="0" fontId="1" fillId="0" borderId="11" xfId="4" applyFont="1" applyBorder="1" applyAlignment="1">
      <alignment horizontal="center" vertical="center"/>
    </xf>
    <xf numFmtId="172" fontId="1" fillId="0" borderId="10" xfId="4" applyNumberFormat="1" applyFont="1" applyBorder="1" applyAlignment="1">
      <alignment horizontal="center"/>
    </xf>
    <xf numFmtId="172" fontId="1" fillId="0" borderId="11" xfId="4" applyNumberFormat="1" applyFont="1" applyBorder="1" applyAlignment="1">
      <alignment horizontal="center"/>
    </xf>
    <xf numFmtId="2" fontId="15" fillId="0" borderId="0" xfId="4" applyNumberFormat="1" applyFont="1"/>
    <xf numFmtId="14" fontId="1" fillId="0" borderId="19" xfId="4" applyNumberFormat="1" applyFont="1" applyBorder="1" applyAlignment="1">
      <alignment horizontal="center"/>
    </xf>
    <xf numFmtId="172" fontId="1" fillId="0" borderId="21" xfId="4" applyNumberFormat="1" applyFont="1" applyBorder="1" applyAlignment="1">
      <alignment horizontal="center"/>
    </xf>
    <xf numFmtId="172" fontId="1" fillId="0" borderId="19" xfId="4" applyNumberFormat="1" applyFont="1" applyBorder="1" applyAlignment="1">
      <alignment horizontal="center"/>
    </xf>
    <xf numFmtId="171" fontId="1" fillId="0" borderId="0" xfId="4" applyNumberFormat="1" applyFont="1" applyAlignment="1">
      <alignment horizontal="center"/>
    </xf>
    <xf numFmtId="0" fontId="1" fillId="2" borderId="25" xfId="10" applyFill="1" applyBorder="1" applyAlignment="1">
      <alignment horizontal="center" vertical="center" wrapText="1"/>
    </xf>
    <xf numFmtId="0" fontId="1" fillId="0" borderId="9" xfId="10" applyBorder="1" applyAlignment="1">
      <alignment horizontal="center" vertical="center" wrapText="1"/>
    </xf>
    <xf numFmtId="0" fontId="1" fillId="2" borderId="19" xfId="10" applyFill="1" applyBorder="1" applyAlignment="1">
      <alignment horizontal="center" vertical="center" wrapText="1"/>
    </xf>
    <xf numFmtId="0" fontId="1" fillId="2" borderId="29" xfId="10" applyFill="1" applyBorder="1" applyAlignment="1">
      <alignment horizontal="center" vertical="center" wrapText="1"/>
    </xf>
    <xf numFmtId="0" fontId="1" fillId="2" borderId="28" xfId="10" applyFill="1" applyBorder="1" applyAlignment="1">
      <alignment horizontal="center" vertical="center" wrapText="1"/>
    </xf>
    <xf numFmtId="0" fontId="1" fillId="0" borderId="11" xfId="10" applyBorder="1" applyAlignment="1">
      <alignment horizontal="center" vertical="center" wrapText="1"/>
    </xf>
    <xf numFmtId="0" fontId="1" fillId="0" borderId="10" xfId="10" applyBorder="1" applyAlignment="1">
      <alignment horizontal="center" vertical="center" wrapText="1"/>
    </xf>
    <xf numFmtId="0" fontId="1" fillId="0" borderId="11" xfId="11" applyBorder="1" applyAlignment="1">
      <alignment horizontal="center" vertical="center" wrapText="1"/>
    </xf>
    <xf numFmtId="0" fontId="1" fillId="0" borderId="10" xfId="11" applyBorder="1" applyAlignment="1">
      <alignment horizontal="center" vertical="center" wrapText="1"/>
    </xf>
    <xf numFmtId="0" fontId="1" fillId="2" borderId="21" xfId="10" applyFill="1" applyBorder="1" applyAlignment="1">
      <alignment horizontal="center" vertical="center" wrapText="1"/>
    </xf>
    <xf numFmtId="3" fontId="1" fillId="2" borderId="0" xfId="10" applyNumberFormat="1" applyFill="1" applyAlignment="1">
      <alignment horizontal="center" vertical="center" wrapText="1"/>
    </xf>
    <xf numFmtId="3" fontId="1" fillId="2" borderId="9" xfId="10" applyNumberFormat="1" applyFill="1" applyBorder="1" applyAlignment="1">
      <alignment horizontal="center" vertical="center" wrapText="1"/>
    </xf>
    <xf numFmtId="3" fontId="1" fillId="0" borderId="0" xfId="10" applyNumberFormat="1" applyAlignment="1">
      <alignment horizontal="center" vertical="center" wrapText="1"/>
    </xf>
    <xf numFmtId="0" fontId="1" fillId="0" borderId="9" xfId="11" applyBorder="1" applyAlignment="1">
      <alignment horizontal="center" vertical="center" wrapText="1"/>
    </xf>
    <xf numFmtId="9" fontId="1" fillId="0" borderId="0" xfId="6" applyFont="1" applyAlignment="1">
      <alignment horizontal="center" vertical="center" wrapText="1"/>
    </xf>
    <xf numFmtId="9" fontId="1" fillId="4" borderId="0" xfId="6" applyFont="1" applyFill="1" applyAlignment="1">
      <alignment horizontal="center" vertical="center" wrapText="1"/>
    </xf>
    <xf numFmtId="9" fontId="1" fillId="0" borderId="0" xfId="6" applyFont="1"/>
    <xf numFmtId="3" fontId="1" fillId="2" borderId="10" xfId="10" applyNumberFormat="1" applyFill="1" applyBorder="1" applyAlignment="1">
      <alignment horizontal="center" vertical="center" wrapText="1"/>
    </xf>
    <xf numFmtId="0" fontId="1" fillId="2" borderId="11" xfId="10" applyFill="1" applyBorder="1" applyAlignment="1">
      <alignment horizontal="center" vertical="center" wrapText="1"/>
    </xf>
    <xf numFmtId="166" fontId="1" fillId="0" borderId="0" xfId="6" applyNumberFormat="1" applyFont="1" applyAlignment="1">
      <alignment horizontal="center" vertical="center" wrapText="1"/>
    </xf>
    <xf numFmtId="166" fontId="1" fillId="0" borderId="0" xfId="6" applyNumberFormat="1" applyFont="1"/>
    <xf numFmtId="0" fontId="1" fillId="2" borderId="10" xfId="10" applyFill="1" applyBorder="1" applyAlignment="1">
      <alignment horizontal="center" vertical="center" wrapText="1"/>
    </xf>
    <xf numFmtId="3" fontId="1" fillId="2" borderId="11" xfId="10" applyNumberFormat="1" applyFill="1" applyBorder="1" applyAlignment="1">
      <alignment horizontal="center" vertical="center" wrapText="1"/>
    </xf>
    <xf numFmtId="0" fontId="1" fillId="0" borderId="9" xfId="1" applyFont="1" applyBorder="1" applyAlignment="1">
      <alignment horizontal="center" vertical="center" wrapText="1"/>
    </xf>
    <xf numFmtId="3" fontId="16" fillId="4" borderId="0" xfId="1" applyNumberFormat="1" applyFont="1" applyFill="1" applyAlignment="1">
      <alignment horizontal="center" vertical="center" wrapText="1"/>
    </xf>
    <xf numFmtId="3" fontId="1" fillId="0" borderId="0" xfId="1" applyNumberFormat="1" applyFont="1" applyAlignment="1">
      <alignment horizontal="center" vertical="center" wrapText="1"/>
    </xf>
    <xf numFmtId="9" fontId="1" fillId="2" borderId="0" xfId="1" applyNumberFormat="1" applyFont="1" applyFill="1" applyAlignment="1">
      <alignment horizontal="center" vertical="center" wrapText="1"/>
    </xf>
    <xf numFmtId="0" fontId="1" fillId="2" borderId="0" xfId="4" applyFont="1" applyFill="1" applyAlignment="1">
      <alignment vertical="top"/>
    </xf>
    <xf numFmtId="164" fontId="1" fillId="0" borderId="0" xfId="10" applyNumberFormat="1" applyAlignment="1">
      <alignment horizontal="center" vertical="center" wrapText="1"/>
    </xf>
    <xf numFmtId="0" fontId="1" fillId="0" borderId="10" xfId="10" quotePrefix="1" applyBorder="1" applyAlignment="1">
      <alignment horizontal="center" vertical="center" wrapText="1"/>
    </xf>
    <xf numFmtId="16" fontId="1" fillId="0" borderId="10" xfId="10" quotePrefix="1" applyNumberFormat="1" applyBorder="1" applyAlignment="1">
      <alignment horizontal="center" vertical="center" wrapText="1"/>
    </xf>
    <xf numFmtId="0" fontId="1" fillId="0" borderId="9" xfId="10" applyBorder="1" applyAlignment="1">
      <alignment horizontal="center" vertical="center"/>
    </xf>
    <xf numFmtId="164" fontId="1" fillId="0" borderId="24" xfId="10" applyNumberFormat="1" applyBorder="1" applyAlignment="1">
      <alignment horizontal="center" vertical="center" wrapText="1"/>
    </xf>
    <xf numFmtId="164" fontId="1" fillId="0" borderId="15" xfId="10" applyNumberFormat="1" applyBorder="1" applyAlignment="1">
      <alignment horizontal="center" vertical="center" wrapText="1"/>
    </xf>
    <xf numFmtId="0" fontId="1" fillId="0" borderId="0" xfId="10" applyAlignment="1">
      <alignment vertical="center"/>
    </xf>
    <xf numFmtId="0" fontId="1" fillId="0" borderId="10" xfId="10" applyBorder="1" applyAlignment="1">
      <alignment horizontal="center" vertical="center"/>
    </xf>
    <xf numFmtId="0" fontId="1" fillId="0" borderId="11" xfId="10" applyBorder="1" applyAlignment="1">
      <alignment horizontal="center" vertical="center"/>
    </xf>
    <xf numFmtId="3" fontId="1" fillId="0" borderId="9" xfId="10" applyNumberFormat="1" applyBorder="1" applyAlignment="1">
      <alignment horizontal="center" vertical="center" wrapText="1"/>
    </xf>
    <xf numFmtId="3" fontId="1" fillId="0" borderId="10" xfId="10" applyNumberFormat="1" applyBorder="1" applyAlignment="1">
      <alignment horizontal="center" vertical="center" wrapText="1"/>
    </xf>
    <xf numFmtId="3" fontId="1" fillId="0" borderId="11" xfId="10" applyNumberFormat="1" applyBorder="1" applyAlignment="1">
      <alignment horizontal="center" vertical="center" wrapText="1"/>
    </xf>
    <xf numFmtId="3" fontId="1" fillId="0" borderId="17" xfId="10" applyNumberFormat="1" applyBorder="1" applyAlignment="1">
      <alignment horizontal="center" vertical="center" wrapText="1"/>
    </xf>
    <xf numFmtId="0" fontId="1" fillId="2" borderId="2" xfId="8" applyFont="1" applyFill="1" applyBorder="1" applyAlignment="1">
      <alignment horizontal="center"/>
    </xf>
    <xf numFmtId="0" fontId="1" fillId="2" borderId="2" xfId="8" applyFont="1" applyFill="1" applyBorder="1"/>
    <xf numFmtId="0" fontId="1" fillId="2" borderId="3" xfId="8" applyFont="1" applyFill="1" applyBorder="1"/>
    <xf numFmtId="0" fontId="3" fillId="0" borderId="0" xfId="8" applyFont="1"/>
    <xf numFmtId="0" fontId="1" fillId="0" borderId="0" xfId="8" applyFont="1"/>
    <xf numFmtId="0" fontId="1" fillId="2" borderId="0" xfId="8" applyFont="1" applyFill="1"/>
    <xf numFmtId="0" fontId="1" fillId="2" borderId="5" xfId="8" applyFont="1" applyFill="1" applyBorder="1"/>
    <xf numFmtId="0" fontId="1" fillId="2" borderId="4" xfId="8" applyFont="1" applyFill="1" applyBorder="1" applyAlignment="1">
      <alignment horizontal="left"/>
    </xf>
    <xf numFmtId="3" fontId="1" fillId="2" borderId="27" xfId="4" applyNumberFormat="1" applyFont="1" applyFill="1" applyBorder="1" applyAlignment="1">
      <alignment horizontal="center" vertical="center"/>
    </xf>
    <xf numFmtId="3" fontId="1" fillId="2" borderId="23" xfId="4" applyNumberFormat="1" applyFont="1" applyFill="1" applyBorder="1" applyAlignment="1">
      <alignment horizontal="center" vertical="center"/>
    </xf>
    <xf numFmtId="0" fontId="1" fillId="2" borderId="25" xfId="8" applyFont="1" applyFill="1" applyBorder="1" applyAlignment="1">
      <alignment horizontal="center"/>
    </xf>
    <xf numFmtId="0" fontId="1" fillId="2" borderId="21" xfId="8" applyFont="1" applyFill="1" applyBorder="1" applyAlignment="1">
      <alignment horizontal="center"/>
    </xf>
    <xf numFmtId="0" fontId="1" fillId="0" borderId="0" xfId="8" applyFont="1" applyAlignment="1">
      <alignment vertical="top"/>
    </xf>
    <xf numFmtId="0" fontId="1" fillId="2" borderId="19" xfId="8" applyFont="1" applyFill="1" applyBorder="1" applyAlignment="1">
      <alignment horizontal="center"/>
    </xf>
    <xf numFmtId="43" fontId="1" fillId="0" borderId="0" xfId="9" applyFont="1"/>
    <xf numFmtId="3" fontId="1" fillId="2" borderId="16" xfId="8" applyNumberFormat="1" applyFont="1" applyFill="1" applyBorder="1" applyAlignment="1">
      <alignment horizontal="center"/>
    </xf>
    <xf numFmtId="3" fontId="1" fillId="2" borderId="0" xfId="8" applyNumberFormat="1" applyFont="1" applyFill="1"/>
    <xf numFmtId="0" fontId="1" fillId="0" borderId="0" xfId="8" applyFont="1" applyAlignment="1">
      <alignment horizontal="center" vertical="center"/>
    </xf>
    <xf numFmtId="3" fontId="1" fillId="2" borderId="9" xfId="8" applyNumberFormat="1" applyFont="1" applyFill="1" applyBorder="1" applyAlignment="1">
      <alignment horizontal="center"/>
    </xf>
    <xf numFmtId="3" fontId="1" fillId="0" borderId="0" xfId="8" applyNumberFormat="1" applyFont="1" applyAlignment="1">
      <alignment horizontal="center"/>
    </xf>
    <xf numFmtId="3" fontId="1" fillId="2" borderId="11" xfId="8" applyNumberFormat="1" applyFont="1" applyFill="1" applyBorder="1" applyAlignment="1">
      <alignment horizontal="center"/>
    </xf>
    <xf numFmtId="9" fontId="1" fillId="2" borderId="0" xfId="8" applyNumberFormat="1" applyFont="1" applyFill="1" applyAlignment="1">
      <alignment horizontal="center"/>
    </xf>
    <xf numFmtId="9" fontId="1" fillId="2" borderId="0" xfId="8" applyNumberFormat="1" applyFont="1" applyFill="1" applyAlignment="1">
      <alignment horizontal="left"/>
    </xf>
    <xf numFmtId="0" fontId="1" fillId="2" borderId="14" xfId="8" applyFont="1" applyFill="1" applyBorder="1" applyAlignment="1">
      <alignment horizontal="left"/>
    </xf>
    <xf numFmtId="0" fontId="1" fillId="2" borderId="13" xfId="8" applyFont="1" applyFill="1" applyBorder="1"/>
    <xf numFmtId="0" fontId="1" fillId="2" borderId="13" xfId="8" quotePrefix="1" applyFont="1" applyFill="1" applyBorder="1"/>
    <xf numFmtId="0" fontId="1" fillId="2" borderId="12" xfId="8" applyFont="1" applyFill="1" applyBorder="1"/>
    <xf numFmtId="0" fontId="17" fillId="0" borderId="0" xfId="8" applyFont="1"/>
    <xf numFmtId="0" fontId="9" fillId="0" borderId="0" xfId="8" applyFont="1"/>
    <xf numFmtId="0" fontId="1" fillId="2" borderId="0" xfId="4" applyFont="1" applyFill="1" applyAlignment="1">
      <alignment vertical="center"/>
    </xf>
    <xf numFmtId="0" fontId="1" fillId="2" borderId="0" xfId="4" applyFont="1" applyFill="1" applyAlignment="1">
      <alignment horizontal="center" vertical="center"/>
    </xf>
    <xf numFmtId="3" fontId="1" fillId="2" borderId="0" xfId="4" applyNumberFormat="1" applyFont="1" applyFill="1" applyAlignment="1">
      <alignment horizontal="center" vertical="center" wrapText="1"/>
    </xf>
    <xf numFmtId="164" fontId="1" fillId="2" borderId="0" xfId="4" applyNumberFormat="1" applyFont="1" applyFill="1"/>
    <xf numFmtId="0" fontId="1" fillId="2" borderId="0" xfId="4" applyFont="1" applyFill="1" applyAlignment="1">
      <alignment horizontal="center" vertical="center" wrapText="1"/>
    </xf>
    <xf numFmtId="0" fontId="1" fillId="0" borderId="10" xfId="4" applyFont="1" applyBorder="1" applyAlignment="1">
      <alignment horizontal="right"/>
    </xf>
    <xf numFmtId="2" fontId="1" fillId="2" borderId="0" xfId="4" applyNumberFormat="1" applyFont="1" applyFill="1" applyAlignment="1">
      <alignment horizontal="center" vertical="center"/>
    </xf>
    <xf numFmtId="9" fontId="1" fillId="2" borderId="0" xfId="4" applyNumberFormat="1" applyFont="1" applyFill="1" applyAlignment="1">
      <alignment horizontal="center" vertical="center"/>
    </xf>
    <xf numFmtId="166" fontId="1" fillId="2" borderId="0" xfId="4" applyNumberFormat="1" applyFont="1" applyFill="1" applyAlignment="1">
      <alignment horizontal="center" vertical="center"/>
    </xf>
    <xf numFmtId="0" fontId="2" fillId="2" borderId="0" xfId="4" applyFont="1" applyFill="1"/>
    <xf numFmtId="0" fontId="1" fillId="2" borderId="21" xfId="4" applyFont="1" applyFill="1" applyBorder="1" applyAlignment="1">
      <alignment horizontal="center" vertical="center" wrapText="1"/>
    </xf>
    <xf numFmtId="2" fontId="1" fillId="2" borderId="0" xfId="4" applyNumberFormat="1" applyFont="1" applyFill="1" applyAlignment="1">
      <alignment horizontal="center" vertical="center" wrapText="1"/>
    </xf>
    <xf numFmtId="167" fontId="1" fillId="2" borderId="9" xfId="4" applyNumberFormat="1" applyFont="1" applyFill="1" applyBorder="1" applyAlignment="1">
      <alignment horizontal="center" vertical="center" wrapText="1"/>
    </xf>
    <xf numFmtId="0" fontId="1" fillId="2" borderId="19" xfId="4" applyFont="1" applyFill="1" applyBorder="1" applyAlignment="1">
      <alignment horizontal="center" vertical="center" wrapText="1"/>
    </xf>
    <xf numFmtId="2" fontId="1" fillId="2" borderId="10" xfId="4" applyNumberFormat="1" applyFont="1" applyFill="1" applyBorder="1" applyAlignment="1">
      <alignment horizontal="center" vertical="center" wrapText="1"/>
    </xf>
    <xf numFmtId="167" fontId="1" fillId="2" borderId="11" xfId="4" applyNumberFormat="1" applyFont="1" applyFill="1" applyBorder="1" applyAlignment="1">
      <alignment horizontal="center" vertical="center" wrapText="1"/>
    </xf>
    <xf numFmtId="0" fontId="1" fillId="2" borderId="25" xfId="4" applyFont="1" applyFill="1" applyBorder="1" applyAlignment="1">
      <alignment horizontal="center" vertical="center"/>
    </xf>
    <xf numFmtId="3" fontId="1" fillId="2" borderId="15" xfId="4" applyNumberFormat="1" applyFont="1" applyFill="1" applyBorder="1" applyAlignment="1">
      <alignment horizontal="center" vertical="center"/>
    </xf>
    <xf numFmtId="0" fontId="1" fillId="2" borderId="21" xfId="4" applyFont="1" applyFill="1" applyBorder="1" applyAlignment="1">
      <alignment horizontal="center" vertical="center"/>
    </xf>
    <xf numFmtId="0" fontId="1" fillId="0" borderId="9" xfId="4" applyFont="1" applyBorder="1" applyAlignment="1">
      <alignment horizontal="center" vertical="center" wrapText="1"/>
    </xf>
    <xf numFmtId="169" fontId="1" fillId="0" borderId="0" xfId="4" applyNumberFormat="1" applyFont="1" applyAlignment="1">
      <alignment horizontal="center" vertical="center" wrapText="1"/>
    </xf>
    <xf numFmtId="169" fontId="1" fillId="0" borderId="9" xfId="4" applyNumberFormat="1" applyFont="1" applyBorder="1" applyAlignment="1">
      <alignment horizontal="center" vertical="center" wrapText="1"/>
    </xf>
    <xf numFmtId="167" fontId="1" fillId="0" borderId="0" xfId="4" applyNumberFormat="1" applyFont="1" applyAlignment="1">
      <alignment horizontal="center" vertical="center"/>
    </xf>
    <xf numFmtId="0" fontId="1" fillId="2" borderId="0" xfId="2" applyFill="1"/>
    <xf numFmtId="0" fontId="1" fillId="0" borderId="0" xfId="2" applyAlignment="1">
      <alignment horizontal="left" vertical="top" wrapText="1"/>
    </xf>
    <xf numFmtId="0" fontId="1" fillId="0" borderId="0" xfId="2" applyAlignment="1">
      <alignment horizontal="left" vertical="top"/>
    </xf>
    <xf numFmtId="0" fontId="1" fillId="0" borderId="10" xfId="4" applyFont="1" applyBorder="1" applyAlignment="1">
      <alignment horizontal="center"/>
    </xf>
    <xf numFmtId="0" fontId="1" fillId="0" borderId="0" xfId="4" applyFont="1" applyAlignment="1">
      <alignment horizontal="left" vertical="top" wrapText="1"/>
    </xf>
    <xf numFmtId="0" fontId="1" fillId="2" borderId="0" xfId="4" applyFont="1" applyFill="1" applyAlignment="1">
      <alignment horizontal="left" vertical="top" wrapText="1"/>
    </xf>
    <xf numFmtId="2" fontId="12" fillId="0" borderId="0" xfId="4" applyNumberFormat="1" applyFont="1" applyAlignment="1">
      <alignment horizontal="center"/>
    </xf>
    <xf numFmtId="0" fontId="1" fillId="2" borderId="16" xfId="4" applyFont="1" applyFill="1" applyBorder="1" applyAlignment="1">
      <alignment horizontal="center" wrapText="1"/>
    </xf>
    <xf numFmtId="0" fontId="1" fillId="2" borderId="11" xfId="4" applyFont="1" applyFill="1" applyBorder="1" applyAlignment="1">
      <alignment horizontal="center" wrapText="1"/>
    </xf>
    <xf numFmtId="0" fontId="1" fillId="2" borderId="24" xfId="4" applyFont="1" applyFill="1" applyBorder="1" applyAlignment="1">
      <alignment horizontal="center" wrapText="1"/>
    </xf>
    <xf numFmtId="0" fontId="1" fillId="2" borderId="23" xfId="4" applyFont="1" applyFill="1" applyBorder="1" applyAlignment="1">
      <alignment horizontal="center" wrapText="1"/>
    </xf>
    <xf numFmtId="0" fontId="1" fillId="2" borderId="25" xfId="4" applyFont="1" applyFill="1" applyBorder="1" applyAlignment="1">
      <alignment horizontal="center" wrapText="1"/>
    </xf>
    <xf numFmtId="0" fontId="1" fillId="2" borderId="19" xfId="4" applyFont="1" applyFill="1" applyBorder="1" applyAlignment="1">
      <alignment horizontal="center" wrapText="1"/>
    </xf>
    <xf numFmtId="0" fontId="1" fillId="2" borderId="23" xfId="4" applyFont="1" applyFill="1" applyBorder="1" applyAlignment="1">
      <alignment horizontal="center"/>
    </xf>
    <xf numFmtId="0" fontId="1" fillId="2" borderId="10" xfId="4" applyFont="1" applyFill="1" applyBorder="1" applyAlignment="1">
      <alignment horizontal="center"/>
    </xf>
    <xf numFmtId="0" fontId="1" fillId="2" borderId="11" xfId="4" applyFont="1" applyFill="1" applyBorder="1" applyAlignment="1">
      <alignment horizontal="center"/>
    </xf>
    <xf numFmtId="0" fontId="1" fillId="0" borderId="23" xfId="4" applyFont="1" applyBorder="1" applyAlignment="1">
      <alignment horizontal="center"/>
    </xf>
    <xf numFmtId="0" fontId="3" fillId="6" borderId="25" xfId="2" applyFont="1" applyFill="1" applyBorder="1" applyAlignment="1">
      <alignment horizontal="center" vertical="center" wrapText="1"/>
    </xf>
    <xf numFmtId="0" fontId="3" fillId="6" borderId="21" xfId="2" applyFont="1" applyFill="1" applyBorder="1" applyAlignment="1">
      <alignment horizontal="center" vertical="center" wrapText="1"/>
    </xf>
    <xf numFmtId="0" fontId="3" fillId="6" borderId="19" xfId="2" applyFont="1" applyFill="1" applyBorder="1" applyAlignment="1">
      <alignment horizontal="center" vertical="center" wrapText="1"/>
    </xf>
    <xf numFmtId="0" fontId="1" fillId="5" borderId="24" xfId="2" applyFill="1" applyBorder="1" applyAlignment="1">
      <alignment horizontal="center" vertical="center" wrapText="1"/>
    </xf>
    <xf numFmtId="0" fontId="1" fillId="5" borderId="15" xfId="2" applyFill="1" applyBorder="1" applyAlignment="1">
      <alignment horizontal="center" vertical="center" wrapText="1"/>
    </xf>
    <xf numFmtId="0" fontId="1" fillId="5" borderId="16" xfId="2" applyFill="1" applyBorder="1" applyAlignment="1">
      <alignment horizontal="center" vertical="center" wrapText="1"/>
    </xf>
    <xf numFmtId="0" fontId="1" fillId="5" borderId="27" xfId="2" applyFill="1" applyBorder="1" applyAlignment="1">
      <alignment horizontal="center" vertical="center" wrapText="1"/>
    </xf>
    <xf numFmtId="0" fontId="1" fillId="5" borderId="0" xfId="2" applyFill="1" applyAlignment="1">
      <alignment horizontal="center" vertical="center" wrapText="1"/>
    </xf>
    <xf numFmtId="0" fontId="1" fillId="5" borderId="9" xfId="2" applyFill="1" applyBorder="1" applyAlignment="1">
      <alignment horizontal="center" vertical="center" wrapText="1"/>
    </xf>
    <xf numFmtId="0" fontId="1" fillId="5" borderId="23" xfId="2" applyFill="1" applyBorder="1" applyAlignment="1">
      <alignment horizontal="center" vertical="center" wrapText="1"/>
    </xf>
    <xf numFmtId="0" fontId="1" fillId="5" borderId="10" xfId="2" applyFill="1" applyBorder="1" applyAlignment="1">
      <alignment horizontal="center" vertical="center" wrapText="1"/>
    </xf>
    <xf numFmtId="0" fontId="1" fillId="5" borderId="11" xfId="2" applyFill="1" applyBorder="1" applyAlignment="1">
      <alignment horizontal="center" vertical="center" wrapText="1"/>
    </xf>
    <xf numFmtId="0" fontId="12" fillId="0" borderId="0" xfId="4" applyFont="1" applyAlignment="1">
      <alignment horizontal="center"/>
    </xf>
    <xf numFmtId="0" fontId="1" fillId="0" borderId="0" xfId="4" applyFont="1" applyAlignment="1">
      <alignment horizontal="center" wrapText="1"/>
    </xf>
    <xf numFmtId="0" fontId="1" fillId="0" borderId="10" xfId="4" applyFont="1" applyBorder="1" applyAlignment="1">
      <alignment horizontal="center" wrapText="1"/>
    </xf>
    <xf numFmtId="0" fontId="1" fillId="0" borderId="9" xfId="4" applyFont="1" applyBorder="1" applyAlignment="1">
      <alignment horizontal="center" wrapText="1"/>
    </xf>
    <xf numFmtId="0" fontId="1" fillId="0" borderId="11" xfId="4" applyFont="1" applyBorder="1" applyAlignment="1">
      <alignment horizontal="center" wrapText="1"/>
    </xf>
    <xf numFmtId="0" fontId="1" fillId="0" borderId="27" xfId="4" applyFont="1" applyBorder="1" applyAlignment="1">
      <alignment horizontal="center" wrapText="1"/>
    </xf>
    <xf numFmtId="0" fontId="1" fillId="0" borderId="23" xfId="4" applyFont="1" applyBorder="1" applyAlignment="1">
      <alignment horizontal="center" wrapText="1"/>
    </xf>
    <xf numFmtId="0" fontId="1" fillId="0" borderId="14" xfId="4" applyFont="1" applyBorder="1" applyAlignment="1">
      <alignment horizontal="center"/>
    </xf>
    <xf numFmtId="0" fontId="1" fillId="0" borderId="13" xfId="4" applyFont="1" applyBorder="1" applyAlignment="1">
      <alignment horizontal="center"/>
    </xf>
    <xf numFmtId="0" fontId="1" fillId="0" borderId="0" xfId="4" applyFont="1" applyAlignment="1">
      <alignment horizontal="center"/>
    </xf>
    <xf numFmtId="0" fontId="1" fillId="2" borderId="30" xfId="4" applyFont="1" applyFill="1" applyBorder="1" applyAlignment="1">
      <alignment horizontal="center"/>
    </xf>
    <xf numFmtId="0" fontId="1" fillId="2" borderId="29" xfId="4" applyFont="1" applyFill="1" applyBorder="1" applyAlignment="1">
      <alignment horizontal="center"/>
    </xf>
    <xf numFmtId="0" fontId="1" fillId="2" borderId="28" xfId="4" applyFont="1" applyFill="1" applyBorder="1" applyAlignment="1">
      <alignment horizontal="center"/>
    </xf>
    <xf numFmtId="0" fontId="1" fillId="0" borderId="9" xfId="4" applyFont="1" applyBorder="1" applyAlignment="1">
      <alignment horizontal="center"/>
    </xf>
    <xf numFmtId="3" fontId="1" fillId="2" borderId="25" xfId="4" applyNumberFormat="1" applyFont="1" applyFill="1" applyBorder="1" applyAlignment="1">
      <alignment horizontal="center" wrapText="1"/>
    </xf>
    <xf numFmtId="3" fontId="1" fillId="2" borderId="19" xfId="4" applyNumberFormat="1" applyFont="1" applyFill="1" applyBorder="1" applyAlignment="1">
      <alignment horizontal="center" wrapText="1"/>
    </xf>
    <xf numFmtId="0" fontId="1" fillId="0" borderId="0" xfId="4" applyFont="1" applyAlignment="1">
      <alignment horizontal="left" wrapText="1"/>
    </xf>
    <xf numFmtId="0" fontId="12" fillId="0" borderId="27" xfId="4" applyFont="1" applyBorder="1" applyAlignment="1">
      <alignment horizontal="center"/>
    </xf>
    <xf numFmtId="0" fontId="1" fillId="0" borderId="0" xfId="8" applyFont="1" applyAlignment="1">
      <alignment horizontal="left" vertical="top" wrapText="1"/>
    </xf>
    <xf numFmtId="0" fontId="1" fillId="2" borderId="16" xfId="8" applyFont="1" applyFill="1" applyBorder="1" applyAlignment="1">
      <alignment horizontal="center" wrapText="1"/>
    </xf>
    <xf numFmtId="0" fontId="1" fillId="2" borderId="9" xfId="8" applyFont="1" applyFill="1" applyBorder="1" applyAlignment="1">
      <alignment horizontal="center" wrapText="1"/>
    </xf>
    <xf numFmtId="0" fontId="1" fillId="2" borderId="11" xfId="8" applyFont="1" applyFill="1" applyBorder="1" applyAlignment="1">
      <alignment horizontal="center" wrapText="1"/>
    </xf>
    <xf numFmtId="0" fontId="1" fillId="2" borderId="30" xfId="10" applyFill="1" applyBorder="1" applyAlignment="1">
      <alignment horizontal="center" vertical="center"/>
    </xf>
    <xf numFmtId="0" fontId="1" fillId="2" borderId="29" xfId="10" applyFill="1" applyBorder="1" applyAlignment="1">
      <alignment horizontal="center" vertical="center"/>
    </xf>
    <xf numFmtId="0" fontId="1" fillId="2" borderId="28" xfId="10" applyFill="1" applyBorder="1" applyAlignment="1">
      <alignment horizontal="center" vertical="center"/>
    </xf>
    <xf numFmtId="0" fontId="1" fillId="2" borderId="30" xfId="1" applyFont="1" applyFill="1" applyBorder="1" applyAlignment="1">
      <alignment horizontal="center" vertical="center" wrapText="1"/>
    </xf>
    <xf numFmtId="0" fontId="1" fillId="2" borderId="29" xfId="1" applyFont="1" applyFill="1" applyBorder="1" applyAlignment="1">
      <alignment horizontal="center" vertical="center" wrapText="1"/>
    </xf>
    <xf numFmtId="0" fontId="1" fillId="2" borderId="28" xfId="1" applyFont="1" applyFill="1" applyBorder="1" applyAlignment="1">
      <alignment horizontal="center" vertical="center" wrapText="1"/>
    </xf>
    <xf numFmtId="0" fontId="12" fillId="0" borderId="27" xfId="1" applyFont="1" applyBorder="1" applyAlignment="1">
      <alignment horizontal="center" vertical="center" wrapText="1"/>
    </xf>
    <xf numFmtId="0" fontId="12" fillId="0" borderId="0" xfId="1" applyFont="1" applyAlignment="1">
      <alignment horizontal="center" vertical="center" wrapText="1"/>
    </xf>
    <xf numFmtId="0" fontId="1" fillId="0" borderId="9" xfId="10" applyBorder="1" applyAlignment="1">
      <alignment horizontal="center" vertical="center" wrapText="1"/>
    </xf>
    <xf numFmtId="0" fontId="1" fillId="0" borderId="11" xfId="10" applyBorder="1" applyAlignment="1">
      <alignment horizontal="center" vertical="center" wrapText="1"/>
    </xf>
    <xf numFmtId="0" fontId="12" fillId="0" borderId="0" xfId="11" applyFont="1" applyAlignment="1">
      <alignment horizontal="center" vertical="center"/>
    </xf>
    <xf numFmtId="0" fontId="12" fillId="0" borderId="27" xfId="10" applyFont="1" applyBorder="1" applyAlignment="1">
      <alignment horizontal="center" vertical="center"/>
    </xf>
    <xf numFmtId="0" fontId="12" fillId="0" borderId="0" xfId="10" applyFont="1" applyAlignment="1">
      <alignment horizontal="center" vertical="center"/>
    </xf>
    <xf numFmtId="0" fontId="12" fillId="0" borderId="0" xfId="1" applyFont="1" applyAlignment="1">
      <alignment horizontal="center" vertical="center"/>
    </xf>
    <xf numFmtId="0" fontId="1" fillId="0" borderId="0" xfId="10" applyAlignment="1">
      <alignment horizontal="center" vertical="center" wrapText="1"/>
    </xf>
    <xf numFmtId="0" fontId="1" fillId="0" borderId="10" xfId="10" applyBorder="1" applyAlignment="1">
      <alignment horizontal="center" vertical="center" wrapText="1"/>
    </xf>
    <xf numFmtId="0" fontId="1" fillId="0" borderId="22" xfId="10" applyBorder="1" applyAlignment="1">
      <alignment horizontal="center" vertical="center" wrapText="1"/>
    </xf>
    <xf numFmtId="0" fontId="1" fillId="0" borderId="18" xfId="10" applyBorder="1" applyAlignment="1">
      <alignment horizontal="center" vertical="center" wrapText="1"/>
    </xf>
  </cellXfs>
  <cellStyles count="13">
    <cellStyle name="Comma 2" xfId="7" xr:uid="{331C9A62-1E88-1940-96A0-FE329B442EC3}"/>
    <cellStyle name="Comma 2 2" xfId="9" xr:uid="{34D97016-698A-C947-9DDE-B60725440FEB}"/>
    <cellStyle name="Currency 2" xfId="5" xr:uid="{208E1ED6-9A52-284D-A549-CB0E4169E908}"/>
    <cellStyle name="Hyperlink 2" xfId="3" xr:uid="{776A1211-DBA1-F34F-8594-4203928B85CC}"/>
    <cellStyle name="Normal" xfId="0" builtinId="0"/>
    <cellStyle name="Normal 2" xfId="4" xr:uid="{EAEF66FA-C4FF-8C44-ABB1-589A7BB41F92}"/>
    <cellStyle name="Normal 2 2" xfId="1" xr:uid="{D05FCC7F-648F-B74F-9144-E25A11E58DB3}"/>
    <cellStyle name="Normal 2 2 2" xfId="8" xr:uid="{25B09181-AA19-A047-A344-84DE511EF43B}"/>
    <cellStyle name="Normal 3 3" xfId="10" xr:uid="{C0FDEBA9-B4CE-8F48-9B8F-1A07BBFB8738}"/>
    <cellStyle name="Normal 3 3 2" xfId="11" xr:uid="{52C8F9F3-44C4-CE4A-A4E4-B7191C846271}"/>
    <cellStyle name="Normal 4" xfId="2" xr:uid="{A959F4E6-BF85-884D-8F5D-151139CE3481}"/>
    <cellStyle name="Percent 2" xfId="6" xr:uid="{E899BCFA-BD9A-6649-ACB9-224E8AF1C3CC}"/>
    <cellStyle name="Percent 2 2" xfId="12" xr:uid="{DFB94917-085F-384F-A952-A303DC5156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457200</xdr:colOff>
      <xdr:row>0</xdr:row>
      <xdr:rowOff>98404</xdr:rowOff>
    </xdr:from>
    <xdr:to>
      <xdr:col>4</xdr:col>
      <xdr:colOff>80818</xdr:colOff>
      <xdr:row>4</xdr:row>
      <xdr:rowOff>180253</xdr:rowOff>
    </xdr:to>
    <xdr:pic>
      <xdr:nvPicPr>
        <xdr:cNvPr id="2" name="Picture 1">
          <a:extLst>
            <a:ext uri="{FF2B5EF4-FFF2-40B4-BE49-F238E27FC236}">
              <a16:creationId xmlns:a16="http://schemas.microsoft.com/office/drawing/2014/main" id="{A820C712-778F-334D-946A-92FDF99D061F}"/>
            </a:ext>
          </a:extLst>
        </xdr:cNvPr>
        <xdr:cNvPicPr>
          <a:picLocks noChangeAspect="1"/>
        </xdr:cNvPicPr>
      </xdr:nvPicPr>
      <xdr:blipFill>
        <a:blip xmlns:r="http://schemas.openxmlformats.org/officeDocument/2006/relationships" r:embed="rId1"/>
        <a:stretch>
          <a:fillRect/>
        </a:stretch>
      </xdr:blipFill>
      <xdr:spPr>
        <a:xfrm>
          <a:off x="457200" y="98404"/>
          <a:ext cx="2874818" cy="8692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457200</xdr:colOff>
      <xdr:row>8</xdr:row>
      <xdr:rowOff>190500</xdr:rowOff>
    </xdr:from>
    <xdr:to>
      <xdr:col>9</xdr:col>
      <xdr:colOff>440436</xdr:colOff>
      <xdr:row>11</xdr:row>
      <xdr:rowOff>202692</xdr:rowOff>
    </xdr:to>
    <xdr:sp macro="" textlink="">
      <xdr:nvSpPr>
        <xdr:cNvPr id="2" name="Rounded Rectangle 1">
          <a:extLst>
            <a:ext uri="{FF2B5EF4-FFF2-40B4-BE49-F238E27FC236}">
              <a16:creationId xmlns:a16="http://schemas.microsoft.com/office/drawing/2014/main" id="{CE282814-47D5-4848-9AB6-A4156DBE2A74}"/>
            </a:ext>
          </a:extLst>
        </xdr:cNvPr>
        <xdr:cNvSpPr/>
      </xdr:nvSpPr>
      <xdr:spPr>
        <a:xfrm>
          <a:off x="5410200" y="1816100"/>
          <a:ext cx="2459736" cy="62179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400"/>
            <a:t>Better matches premium and losses than calendar year agg.</a:t>
          </a:r>
        </a:p>
      </xdr:txBody>
    </xdr:sp>
    <xdr:clientData/>
  </xdr:twoCellAnchor>
  <xdr:twoCellAnchor>
    <xdr:from>
      <xdr:col>6</xdr:col>
      <xdr:colOff>419100</xdr:colOff>
      <xdr:row>4</xdr:row>
      <xdr:rowOff>177800</xdr:rowOff>
    </xdr:from>
    <xdr:to>
      <xdr:col>9</xdr:col>
      <xdr:colOff>402336</xdr:colOff>
      <xdr:row>7</xdr:row>
      <xdr:rowOff>177292</xdr:rowOff>
    </xdr:to>
    <xdr:sp macro="" textlink="">
      <xdr:nvSpPr>
        <xdr:cNvPr id="3" name="Rounded Rectangle 2">
          <a:extLst>
            <a:ext uri="{FF2B5EF4-FFF2-40B4-BE49-F238E27FC236}">
              <a16:creationId xmlns:a16="http://schemas.microsoft.com/office/drawing/2014/main" id="{77987427-1FDE-A64A-ACDF-F146618648F7}"/>
            </a:ext>
          </a:extLst>
        </xdr:cNvPr>
        <xdr:cNvSpPr/>
      </xdr:nvSpPr>
      <xdr:spPr>
        <a:xfrm>
          <a:off x="5372100" y="990600"/>
          <a:ext cx="2459736" cy="60909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400"/>
            <a:t>Data is available quickly after year-end</a:t>
          </a:r>
        </a:p>
      </xdr:txBody>
    </xdr:sp>
    <xdr:clientData/>
  </xdr:twoCellAnchor>
  <xdr:twoCellAnchor>
    <xdr:from>
      <xdr:col>6</xdr:col>
      <xdr:colOff>457200</xdr:colOff>
      <xdr:row>16</xdr:row>
      <xdr:rowOff>190500</xdr:rowOff>
    </xdr:from>
    <xdr:to>
      <xdr:col>9</xdr:col>
      <xdr:colOff>440436</xdr:colOff>
      <xdr:row>19</xdr:row>
      <xdr:rowOff>202692</xdr:rowOff>
    </xdr:to>
    <xdr:sp macro="" textlink="">
      <xdr:nvSpPr>
        <xdr:cNvPr id="4" name="Rounded Rectangle 3">
          <a:extLst>
            <a:ext uri="{FF2B5EF4-FFF2-40B4-BE49-F238E27FC236}">
              <a16:creationId xmlns:a16="http://schemas.microsoft.com/office/drawing/2014/main" id="{3F96BCD1-5731-FA4A-948F-69C1C76CE39E}"/>
            </a:ext>
          </a:extLst>
        </xdr:cNvPr>
        <xdr:cNvSpPr/>
      </xdr:nvSpPr>
      <xdr:spPr>
        <a:xfrm>
          <a:off x="5410200" y="3441700"/>
          <a:ext cx="2459736" cy="62179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400"/>
            <a:t>Requires no additional expense to aggregate</a:t>
          </a:r>
        </a:p>
      </xdr:txBody>
    </xdr:sp>
    <xdr:clientData/>
  </xdr:twoCellAnchor>
  <xdr:twoCellAnchor>
    <xdr:from>
      <xdr:col>6</xdr:col>
      <xdr:colOff>419100</xdr:colOff>
      <xdr:row>12</xdr:row>
      <xdr:rowOff>177800</xdr:rowOff>
    </xdr:from>
    <xdr:to>
      <xdr:col>9</xdr:col>
      <xdr:colOff>402336</xdr:colOff>
      <xdr:row>15</xdr:row>
      <xdr:rowOff>177292</xdr:rowOff>
    </xdr:to>
    <xdr:sp macro="" textlink="">
      <xdr:nvSpPr>
        <xdr:cNvPr id="5" name="Rounded Rectangle 4">
          <a:extLst>
            <a:ext uri="{FF2B5EF4-FFF2-40B4-BE49-F238E27FC236}">
              <a16:creationId xmlns:a16="http://schemas.microsoft.com/office/drawing/2014/main" id="{DAA87939-F23E-3E40-85F2-31F5CA38E1EB}"/>
            </a:ext>
          </a:extLst>
        </xdr:cNvPr>
        <xdr:cNvSpPr/>
      </xdr:nvSpPr>
      <xdr:spPr>
        <a:xfrm>
          <a:off x="5372100" y="2616200"/>
          <a:ext cx="2459736" cy="60909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400"/>
            <a:t>The best match between losses and premium</a:t>
          </a:r>
        </a:p>
      </xdr:txBody>
    </xdr:sp>
    <xdr:clientData/>
  </xdr:twoCellAnchor>
  <xdr:twoCellAnchor>
    <xdr:from>
      <xdr:col>6</xdr:col>
      <xdr:colOff>444500</xdr:colOff>
      <xdr:row>21</xdr:row>
      <xdr:rowOff>12700</xdr:rowOff>
    </xdr:from>
    <xdr:to>
      <xdr:col>9</xdr:col>
      <xdr:colOff>431800</xdr:colOff>
      <xdr:row>24</xdr:row>
      <xdr:rowOff>12192</xdr:rowOff>
    </xdr:to>
    <xdr:sp macro="" textlink="">
      <xdr:nvSpPr>
        <xdr:cNvPr id="6" name="Rounded Rectangle 5">
          <a:extLst>
            <a:ext uri="{FF2B5EF4-FFF2-40B4-BE49-F238E27FC236}">
              <a16:creationId xmlns:a16="http://schemas.microsoft.com/office/drawing/2014/main" id="{BE6F3943-900C-C844-9799-4C7A87DA554E}"/>
            </a:ext>
          </a:extLst>
        </xdr:cNvPr>
        <xdr:cNvSpPr/>
      </xdr:nvSpPr>
      <xdr:spPr>
        <a:xfrm>
          <a:off x="5397500" y="4279900"/>
          <a:ext cx="2463800" cy="60909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400"/>
            <a:t>Most naturally suited for claims-made policies</a:t>
          </a:r>
        </a:p>
      </xdr:txBody>
    </xdr:sp>
    <xdr:clientData/>
  </xdr:twoCellAnchor>
  <xdr:twoCellAnchor>
    <xdr:from>
      <xdr:col>6</xdr:col>
      <xdr:colOff>444500</xdr:colOff>
      <xdr:row>25</xdr:row>
      <xdr:rowOff>12700</xdr:rowOff>
    </xdr:from>
    <xdr:to>
      <xdr:col>9</xdr:col>
      <xdr:colOff>431800</xdr:colOff>
      <xdr:row>28</xdr:row>
      <xdr:rowOff>12192</xdr:rowOff>
    </xdr:to>
    <xdr:sp macro="" textlink="">
      <xdr:nvSpPr>
        <xdr:cNvPr id="7" name="Rounded Rectangle 6">
          <a:extLst>
            <a:ext uri="{FF2B5EF4-FFF2-40B4-BE49-F238E27FC236}">
              <a16:creationId xmlns:a16="http://schemas.microsoft.com/office/drawing/2014/main" id="{A4C60F5B-627A-E14E-A686-15452FEB63D5}"/>
            </a:ext>
          </a:extLst>
        </xdr:cNvPr>
        <xdr:cNvSpPr/>
      </xdr:nvSpPr>
      <xdr:spPr>
        <a:xfrm>
          <a:off x="5397500" y="5092700"/>
          <a:ext cx="2463800" cy="60909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400"/>
            <a:t>There is no future loss development</a:t>
          </a:r>
        </a:p>
      </xdr:txBody>
    </xdr:sp>
    <xdr:clientData/>
  </xdr:twoCellAnchor>
  <xdr:twoCellAnchor>
    <xdr:from>
      <xdr:col>6</xdr:col>
      <xdr:colOff>444500</xdr:colOff>
      <xdr:row>29</xdr:row>
      <xdr:rowOff>12700</xdr:rowOff>
    </xdr:from>
    <xdr:to>
      <xdr:col>9</xdr:col>
      <xdr:colOff>431800</xdr:colOff>
      <xdr:row>32</xdr:row>
      <xdr:rowOff>114300</xdr:rowOff>
    </xdr:to>
    <xdr:sp macro="" textlink="">
      <xdr:nvSpPr>
        <xdr:cNvPr id="8" name="Rounded Rectangle 7">
          <a:extLst>
            <a:ext uri="{FF2B5EF4-FFF2-40B4-BE49-F238E27FC236}">
              <a16:creationId xmlns:a16="http://schemas.microsoft.com/office/drawing/2014/main" id="{111A2195-DA53-624E-90A9-8AF5031C2CA9}"/>
            </a:ext>
          </a:extLst>
        </xdr:cNvPr>
        <xdr:cNvSpPr/>
      </xdr:nvSpPr>
      <xdr:spPr>
        <a:xfrm>
          <a:off x="5397500" y="5905500"/>
          <a:ext cx="2463800" cy="7112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200"/>
            <a:t>Useful</a:t>
          </a:r>
          <a:r>
            <a:rPr lang="en-US" sz="1200" baseline="0"/>
            <a:t> when economic changes or major claim events influence claims experience</a:t>
          </a:r>
          <a:endParaRPr lang="en-US" sz="1200"/>
        </a:p>
      </xdr:txBody>
    </xdr:sp>
    <xdr:clientData/>
  </xdr:twoCellAnchor>
  <xdr:twoCellAnchor>
    <xdr:from>
      <xdr:col>12</xdr:col>
      <xdr:colOff>0</xdr:colOff>
      <xdr:row>15</xdr:row>
      <xdr:rowOff>177800</xdr:rowOff>
    </xdr:from>
    <xdr:to>
      <xdr:col>14</xdr:col>
      <xdr:colOff>808736</xdr:colOff>
      <xdr:row>19</xdr:row>
      <xdr:rowOff>24892</xdr:rowOff>
    </xdr:to>
    <xdr:sp macro="" textlink="">
      <xdr:nvSpPr>
        <xdr:cNvPr id="9" name="Rounded Rectangle 8">
          <a:extLst>
            <a:ext uri="{FF2B5EF4-FFF2-40B4-BE49-F238E27FC236}">
              <a16:creationId xmlns:a16="http://schemas.microsoft.com/office/drawing/2014/main" id="{15DB27A8-6D22-024C-B3F4-D8BAECA57B1A}"/>
            </a:ext>
          </a:extLst>
        </xdr:cNvPr>
        <xdr:cNvSpPr/>
      </xdr:nvSpPr>
      <xdr:spPr>
        <a:xfrm>
          <a:off x="9906000" y="3225800"/>
          <a:ext cx="2459736" cy="65989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400"/>
            <a:t>Better matches premium and losses than calendar year agg.</a:t>
          </a:r>
        </a:p>
      </xdr:txBody>
    </xdr:sp>
    <xdr:clientData/>
  </xdr:twoCellAnchor>
  <xdr:twoCellAnchor>
    <xdr:from>
      <xdr:col>12</xdr:col>
      <xdr:colOff>0</xdr:colOff>
      <xdr:row>3</xdr:row>
      <xdr:rowOff>215900</xdr:rowOff>
    </xdr:from>
    <xdr:to>
      <xdr:col>14</xdr:col>
      <xdr:colOff>808736</xdr:colOff>
      <xdr:row>7</xdr:row>
      <xdr:rowOff>12192</xdr:rowOff>
    </xdr:to>
    <xdr:sp macro="" textlink="">
      <xdr:nvSpPr>
        <xdr:cNvPr id="10" name="Rounded Rectangle 9">
          <a:extLst>
            <a:ext uri="{FF2B5EF4-FFF2-40B4-BE49-F238E27FC236}">
              <a16:creationId xmlns:a16="http://schemas.microsoft.com/office/drawing/2014/main" id="{8C575F60-AC10-304D-B200-5C424DCF59FB}"/>
            </a:ext>
          </a:extLst>
        </xdr:cNvPr>
        <xdr:cNvSpPr/>
      </xdr:nvSpPr>
      <xdr:spPr>
        <a:xfrm>
          <a:off x="9906000" y="812800"/>
          <a:ext cx="2459736" cy="62179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400"/>
            <a:t>Data is available quickly after year-end</a:t>
          </a:r>
        </a:p>
      </xdr:txBody>
    </xdr:sp>
    <xdr:clientData/>
  </xdr:twoCellAnchor>
  <xdr:twoCellAnchor>
    <xdr:from>
      <xdr:col>12</xdr:col>
      <xdr:colOff>0</xdr:colOff>
      <xdr:row>7</xdr:row>
      <xdr:rowOff>228600</xdr:rowOff>
    </xdr:from>
    <xdr:to>
      <xdr:col>14</xdr:col>
      <xdr:colOff>808736</xdr:colOff>
      <xdr:row>10</xdr:row>
      <xdr:rowOff>202692</xdr:rowOff>
    </xdr:to>
    <xdr:sp macro="" textlink="">
      <xdr:nvSpPr>
        <xdr:cNvPr id="11" name="Rounded Rectangle 10">
          <a:extLst>
            <a:ext uri="{FF2B5EF4-FFF2-40B4-BE49-F238E27FC236}">
              <a16:creationId xmlns:a16="http://schemas.microsoft.com/office/drawing/2014/main" id="{7E340EA2-E0DD-1B45-B4ED-5749A10C6DD2}"/>
            </a:ext>
          </a:extLst>
        </xdr:cNvPr>
        <xdr:cNvSpPr/>
      </xdr:nvSpPr>
      <xdr:spPr>
        <a:xfrm>
          <a:off x="9906000" y="1625600"/>
          <a:ext cx="2459736" cy="60909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400"/>
            <a:t>Requires no additional expense to aggregate</a:t>
          </a:r>
        </a:p>
      </xdr:txBody>
    </xdr:sp>
    <xdr:clientData/>
  </xdr:twoCellAnchor>
  <xdr:twoCellAnchor>
    <xdr:from>
      <xdr:col>12</xdr:col>
      <xdr:colOff>0</xdr:colOff>
      <xdr:row>23</xdr:row>
      <xdr:rowOff>177800</xdr:rowOff>
    </xdr:from>
    <xdr:to>
      <xdr:col>14</xdr:col>
      <xdr:colOff>808736</xdr:colOff>
      <xdr:row>27</xdr:row>
      <xdr:rowOff>12192</xdr:rowOff>
    </xdr:to>
    <xdr:sp macro="" textlink="">
      <xdr:nvSpPr>
        <xdr:cNvPr id="12" name="Rounded Rectangle 11">
          <a:extLst>
            <a:ext uri="{FF2B5EF4-FFF2-40B4-BE49-F238E27FC236}">
              <a16:creationId xmlns:a16="http://schemas.microsoft.com/office/drawing/2014/main" id="{C8929C7D-C9F7-B34C-A024-592A6281905B}"/>
            </a:ext>
          </a:extLst>
        </xdr:cNvPr>
        <xdr:cNvSpPr/>
      </xdr:nvSpPr>
      <xdr:spPr>
        <a:xfrm>
          <a:off x="9906000" y="4851400"/>
          <a:ext cx="2459736" cy="64719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400"/>
            <a:t>The best match between losses and premium</a:t>
          </a:r>
        </a:p>
      </xdr:txBody>
    </xdr:sp>
    <xdr:clientData/>
  </xdr:twoCellAnchor>
  <xdr:twoCellAnchor>
    <xdr:from>
      <xdr:col>12</xdr:col>
      <xdr:colOff>12700</xdr:colOff>
      <xdr:row>28</xdr:row>
      <xdr:rowOff>12700</xdr:rowOff>
    </xdr:from>
    <xdr:to>
      <xdr:col>15</xdr:col>
      <xdr:colOff>0</xdr:colOff>
      <xdr:row>31</xdr:row>
      <xdr:rowOff>12192</xdr:rowOff>
    </xdr:to>
    <xdr:sp macro="" textlink="">
      <xdr:nvSpPr>
        <xdr:cNvPr id="13" name="Rounded Rectangle 12">
          <a:extLst>
            <a:ext uri="{FF2B5EF4-FFF2-40B4-BE49-F238E27FC236}">
              <a16:creationId xmlns:a16="http://schemas.microsoft.com/office/drawing/2014/main" id="{29EC7715-93FE-8749-909A-CD74A9DD5565}"/>
            </a:ext>
          </a:extLst>
        </xdr:cNvPr>
        <xdr:cNvSpPr/>
      </xdr:nvSpPr>
      <xdr:spPr>
        <a:xfrm>
          <a:off x="9918700" y="5702300"/>
          <a:ext cx="2463800" cy="60909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400"/>
            <a:t>Most naturally suited for claims-made policies</a:t>
          </a:r>
        </a:p>
      </xdr:txBody>
    </xdr:sp>
    <xdr:clientData/>
  </xdr:twoCellAnchor>
  <xdr:twoCellAnchor>
    <xdr:from>
      <xdr:col>12</xdr:col>
      <xdr:colOff>12700</xdr:colOff>
      <xdr:row>12</xdr:row>
      <xdr:rowOff>12700</xdr:rowOff>
    </xdr:from>
    <xdr:to>
      <xdr:col>15</xdr:col>
      <xdr:colOff>0</xdr:colOff>
      <xdr:row>14</xdr:row>
      <xdr:rowOff>177292</xdr:rowOff>
    </xdr:to>
    <xdr:sp macro="" textlink="">
      <xdr:nvSpPr>
        <xdr:cNvPr id="14" name="Rounded Rectangle 13">
          <a:extLst>
            <a:ext uri="{FF2B5EF4-FFF2-40B4-BE49-F238E27FC236}">
              <a16:creationId xmlns:a16="http://schemas.microsoft.com/office/drawing/2014/main" id="{9FCB4055-3D77-6F48-907A-0777AEB4706D}"/>
            </a:ext>
          </a:extLst>
        </xdr:cNvPr>
        <xdr:cNvSpPr/>
      </xdr:nvSpPr>
      <xdr:spPr>
        <a:xfrm>
          <a:off x="9918700" y="2451100"/>
          <a:ext cx="2463800" cy="57099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400"/>
            <a:t>There is no future loss development</a:t>
          </a:r>
        </a:p>
      </xdr:txBody>
    </xdr:sp>
    <xdr:clientData/>
  </xdr:twoCellAnchor>
  <xdr:twoCellAnchor>
    <xdr:from>
      <xdr:col>12</xdr:col>
      <xdr:colOff>25400</xdr:colOff>
      <xdr:row>19</xdr:row>
      <xdr:rowOff>165100</xdr:rowOff>
    </xdr:from>
    <xdr:to>
      <xdr:col>15</xdr:col>
      <xdr:colOff>12700</xdr:colOff>
      <xdr:row>23</xdr:row>
      <xdr:rowOff>63500</xdr:rowOff>
    </xdr:to>
    <xdr:sp macro="" textlink="">
      <xdr:nvSpPr>
        <xdr:cNvPr id="15" name="Rounded Rectangle 14">
          <a:extLst>
            <a:ext uri="{FF2B5EF4-FFF2-40B4-BE49-F238E27FC236}">
              <a16:creationId xmlns:a16="http://schemas.microsoft.com/office/drawing/2014/main" id="{541F6469-AFAA-8541-BD0B-3DD6260306AC}"/>
            </a:ext>
          </a:extLst>
        </xdr:cNvPr>
        <xdr:cNvSpPr/>
      </xdr:nvSpPr>
      <xdr:spPr>
        <a:xfrm>
          <a:off x="9931400" y="4025900"/>
          <a:ext cx="2463800" cy="7112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200"/>
            <a:t>Useful</a:t>
          </a:r>
          <a:r>
            <a:rPr lang="en-US" sz="1200" baseline="0"/>
            <a:t> when economic changes or major claim events influence claims experience</a:t>
          </a:r>
          <a:endParaRPr lang="en-US"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101600</xdr:colOff>
      <xdr:row>50</xdr:row>
      <xdr:rowOff>12700</xdr:rowOff>
    </xdr:from>
    <xdr:to>
      <xdr:col>15</xdr:col>
      <xdr:colOff>451550</xdr:colOff>
      <xdr:row>52</xdr:row>
      <xdr:rowOff>37948</xdr:rowOff>
    </xdr:to>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99AFC2E5-555F-4144-BD84-8A1E79D23DA7}"/>
                </a:ext>
              </a:extLst>
            </xdr:cNvPr>
            <xdr:cNvSpPr txBox="1"/>
          </xdr:nvSpPr>
          <xdr:spPr>
            <a:xfrm>
              <a:off x="11658600" y="10172700"/>
              <a:ext cx="1175450" cy="43164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lIns="45720" tIns="45720" rIns="45720" bIns="45720" rtlCol="0" anchor="t">
              <a:no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𝑃</m:t>
                        </m:r>
                      </m:e>
                      <m:sub>
                        <m:r>
                          <a:rPr lang="en-US" sz="1100" b="0" i="1">
                            <a:latin typeface="Cambria Math" panose="02040503050406030204" pitchFamily="18" charset="0"/>
                          </a:rPr>
                          <m:t>𝐼</m:t>
                        </m:r>
                      </m:sub>
                    </m:sSub>
                    <m:r>
                      <a:rPr lang="en-US" sz="1100" b="0" i="1">
                        <a:latin typeface="Cambria Math" panose="02040503050406030204" pitchFamily="18" charset="0"/>
                      </a:rPr>
                      <m:t>=</m:t>
                    </m:r>
                    <m:f>
                      <m:fPr>
                        <m:ctrlPr>
                          <a:rPr lang="en-US" sz="1100" b="0" i="1">
                            <a:latin typeface="Cambria Math" panose="02040503050406030204" pitchFamily="18" charset="0"/>
                          </a:rPr>
                        </m:ctrlPr>
                      </m:fPr>
                      <m:num>
                        <m:acc>
                          <m:accPr>
                            <m:chr m:val="̅"/>
                            <m:ctrlPr>
                              <a:rPr lang="en-US" sz="1100" b="0" i="1">
                                <a:latin typeface="Cambria Math" panose="02040503050406030204" pitchFamily="18" charset="0"/>
                              </a:rPr>
                            </m:ctrlPr>
                          </m:accPr>
                          <m:e>
                            <m:r>
                              <a:rPr lang="en-US" sz="1100" b="0" i="1">
                                <a:latin typeface="Cambria Math" panose="02040503050406030204" pitchFamily="18" charset="0"/>
                              </a:rPr>
                              <m:t>𝐿</m:t>
                            </m:r>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𝐸</m:t>
                                </m:r>
                              </m:e>
                              <m:sub>
                                <m:r>
                                  <a:rPr lang="en-US" sz="1100" b="0" i="1">
                                    <a:latin typeface="Cambria Math" panose="02040503050406030204" pitchFamily="18" charset="0"/>
                                  </a:rPr>
                                  <m:t>𝐿</m:t>
                                </m:r>
                              </m:sub>
                            </m:sSub>
                          </m:e>
                        </m:acc>
                        <m:r>
                          <a:rPr lang="en-US" sz="1100" b="0" i="1">
                            <a:latin typeface="Cambria Math" panose="02040503050406030204" pitchFamily="18" charset="0"/>
                          </a:rPr>
                          <m:t>+</m:t>
                        </m:r>
                        <m:acc>
                          <m:accPr>
                            <m:chr m:val="̅"/>
                            <m:ctrlPr>
                              <a:rPr lang="en-US" sz="1100" b="0" i="1">
                                <a:latin typeface="Cambria Math" panose="02040503050406030204" pitchFamily="18" charset="0"/>
                              </a:rPr>
                            </m:ctrlPr>
                          </m:accPr>
                          <m:e>
                            <m:sSub>
                              <m:sSubPr>
                                <m:ctrlPr>
                                  <a:rPr lang="en-US" sz="1100" b="0" i="1">
                                    <a:latin typeface="Cambria Math" panose="02040503050406030204" pitchFamily="18" charset="0"/>
                                  </a:rPr>
                                </m:ctrlPr>
                              </m:sSubPr>
                              <m:e>
                                <m:r>
                                  <a:rPr lang="en-US" sz="1100" b="0" i="1">
                                    <a:latin typeface="Cambria Math" panose="02040503050406030204" pitchFamily="18" charset="0"/>
                                  </a:rPr>
                                  <m:t>𝐸</m:t>
                                </m:r>
                              </m:e>
                              <m:sub>
                                <m:r>
                                  <a:rPr lang="en-US" sz="1100" b="0" i="1">
                                    <a:latin typeface="Cambria Math" panose="02040503050406030204" pitchFamily="18" charset="0"/>
                                  </a:rPr>
                                  <m:t>𝐹</m:t>
                                </m:r>
                              </m:sub>
                            </m:sSub>
                          </m:e>
                        </m:acc>
                      </m:num>
                      <m:den>
                        <m:r>
                          <a:rPr lang="en-US" sz="1100" b="0" i="1">
                            <a:latin typeface="Cambria Math" panose="02040503050406030204" pitchFamily="18" charset="0"/>
                          </a:rPr>
                          <m:t>1−</m:t>
                        </m:r>
                        <m:r>
                          <a:rPr lang="en-US" sz="1100" b="0" i="1">
                            <a:latin typeface="Cambria Math" panose="02040503050406030204" pitchFamily="18" charset="0"/>
                          </a:rPr>
                          <m:t>𝑉</m:t>
                        </m:r>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𝑄</m:t>
                            </m:r>
                          </m:e>
                          <m:sub>
                            <m:r>
                              <a:rPr lang="en-US" sz="1100" b="0" i="1">
                                <a:latin typeface="Cambria Math" panose="02040503050406030204" pitchFamily="18" charset="0"/>
                              </a:rPr>
                              <m:t>𝑇</m:t>
                            </m:r>
                          </m:sub>
                        </m:sSub>
                      </m:den>
                    </m:f>
                  </m:oMath>
                </m:oMathPara>
              </a14:m>
              <a:endParaRPr lang="en-US" sz="1100"/>
            </a:p>
          </xdr:txBody>
        </xdr:sp>
      </mc:Choice>
      <mc:Fallback xmlns="">
        <xdr:sp macro="" textlink="">
          <xdr:nvSpPr>
            <xdr:cNvPr id="2" name="TextBox 1">
              <a:extLst>
                <a:ext uri="{FF2B5EF4-FFF2-40B4-BE49-F238E27FC236}">
                  <a16:creationId xmlns:a16="http://schemas.microsoft.com/office/drawing/2014/main" id="{99AFC2E5-555F-4144-BD84-8A1E79D23DA7}"/>
                </a:ext>
              </a:extLst>
            </xdr:cNvPr>
            <xdr:cNvSpPr txBox="1"/>
          </xdr:nvSpPr>
          <xdr:spPr>
            <a:xfrm>
              <a:off x="11658600" y="10172700"/>
              <a:ext cx="1175450" cy="43164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lIns="45720" tIns="45720" rIns="45720" bIns="45720" rtlCol="0" anchor="t">
              <a:noAutofit/>
            </a:bodyPr>
            <a:lstStyle/>
            <a:p>
              <a:pPr/>
              <a:r>
                <a:rPr lang="en-US" sz="1100" b="0" i="0">
                  <a:latin typeface="Cambria Math" panose="02040503050406030204" pitchFamily="18" charset="0"/>
                </a:rPr>
                <a:t>𝑃_𝐼=((𝐿+𝐸_𝐿 ) ̅+(𝐸_𝐹 ) ̅)/(1−𝑉−𝑄_𝑇 )</a:t>
              </a:r>
              <a:endParaRPr lang="en-US" sz="1100"/>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368300</xdr:colOff>
      <xdr:row>6</xdr:row>
      <xdr:rowOff>12700</xdr:rowOff>
    </xdr:from>
    <xdr:to>
      <xdr:col>17</xdr:col>
      <xdr:colOff>11436</xdr:colOff>
      <xdr:row>8</xdr:row>
      <xdr:rowOff>136894</xdr:rowOff>
    </xdr:to>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65D506A9-7AE9-7442-AAE8-EF39A494EAF9}"/>
                </a:ext>
              </a:extLst>
            </xdr:cNvPr>
            <xdr:cNvSpPr txBox="1"/>
          </xdr:nvSpPr>
          <xdr:spPr>
            <a:xfrm>
              <a:off x="12750800" y="1231900"/>
              <a:ext cx="1294136" cy="53059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lIns="45720" tIns="45720" rIns="45720" bIns="45720" rtlCol="0" anchor="t">
              <a:no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𝐸</m:t>
                    </m:r>
                    <m:r>
                      <a:rPr lang="en-US" sz="1100" b="0" i="1">
                        <a:latin typeface="Cambria Math" panose="02040503050406030204" pitchFamily="18" charset="0"/>
                      </a:rPr>
                      <m:t>(</m:t>
                    </m:r>
                    <m:r>
                      <a:rPr lang="en-US" sz="1100" b="0" i="1">
                        <a:latin typeface="Cambria Math" panose="02040503050406030204" pitchFamily="18" charset="0"/>
                      </a:rPr>
                      <m:t>𝑌</m:t>
                    </m:r>
                    <m:r>
                      <a:rPr lang="en-US" sz="1100" b="0" i="1">
                        <a:latin typeface="Cambria Math" panose="02040503050406030204" pitchFamily="18" charset="0"/>
                      </a:rPr>
                      <m:t>)=</m:t>
                    </m:r>
                    <m:sSup>
                      <m:sSupPr>
                        <m:ctrlPr>
                          <a:rPr lang="en-US" sz="1100" b="0" i="1">
                            <a:latin typeface="Cambria Math" panose="02040503050406030204" pitchFamily="18" charset="0"/>
                          </a:rPr>
                        </m:ctrlPr>
                      </m:sSupPr>
                      <m:e>
                        <m:d>
                          <m:dPr>
                            <m:ctrlPr>
                              <a:rPr lang="en-US" sz="1100" b="0" i="1">
                                <a:latin typeface="Cambria Math" panose="02040503050406030204" pitchFamily="18" charset="0"/>
                              </a:rPr>
                            </m:ctrlPr>
                          </m:dPr>
                          <m:e>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𝑧</m:t>
                                    </m:r>
                                  </m:e>
                                  <m:sub>
                                    <m:f>
                                      <m:fPr>
                                        <m:type m:val="skw"/>
                                        <m:ctrlPr>
                                          <a:rPr lang="en-US" sz="1100" b="0" i="1">
                                            <a:latin typeface="Cambria Math" panose="02040503050406030204" pitchFamily="18" charset="0"/>
                                          </a:rPr>
                                        </m:ctrlPr>
                                      </m:fPr>
                                      <m:num>
                                        <m:d>
                                          <m:dPr>
                                            <m:ctrlPr>
                                              <a:rPr lang="en-US" sz="1100" b="0" i="1">
                                                <a:latin typeface="Cambria Math" panose="02040503050406030204" pitchFamily="18" charset="0"/>
                                              </a:rPr>
                                            </m:ctrlPr>
                                          </m:dPr>
                                          <m:e>
                                            <m:r>
                                              <a:rPr lang="en-US" sz="1100" b="0" i="1">
                                                <a:latin typeface="Cambria Math" panose="02040503050406030204" pitchFamily="18" charset="0"/>
                                              </a:rPr>
                                              <m:t>𝑝</m:t>
                                            </m:r>
                                            <m:r>
                                              <a:rPr lang="en-US" sz="1100" b="0" i="1">
                                                <a:latin typeface="Cambria Math" panose="02040503050406030204" pitchFamily="18" charset="0"/>
                                              </a:rPr>
                                              <m:t>+1</m:t>
                                            </m:r>
                                          </m:e>
                                        </m:d>
                                      </m:num>
                                      <m:den>
                                        <m:r>
                                          <a:rPr lang="en-US" sz="1100" b="0" i="1">
                                            <a:latin typeface="Cambria Math" panose="02040503050406030204" pitchFamily="18" charset="0"/>
                                          </a:rPr>
                                          <m:t>2</m:t>
                                        </m:r>
                                      </m:den>
                                    </m:f>
                                  </m:sub>
                                </m:sSub>
                              </m:num>
                              <m:den>
                                <m:r>
                                  <a:rPr lang="en-US" sz="1100" b="0" i="1">
                                    <a:latin typeface="Cambria Math" panose="02040503050406030204" pitchFamily="18" charset="0"/>
                                  </a:rPr>
                                  <m:t>𝑘</m:t>
                                </m:r>
                              </m:den>
                            </m:f>
                          </m:e>
                        </m:d>
                      </m:e>
                      <m:sup>
                        <m:r>
                          <a:rPr lang="en-US" sz="1100" b="0" i="1">
                            <a:latin typeface="Cambria Math" panose="02040503050406030204" pitchFamily="18" charset="0"/>
                          </a:rPr>
                          <m:t>2</m:t>
                        </m:r>
                      </m:sup>
                    </m:sSup>
                  </m:oMath>
                </m:oMathPara>
              </a14:m>
              <a:endParaRPr lang="en-US" sz="1100"/>
            </a:p>
          </xdr:txBody>
        </xdr:sp>
      </mc:Choice>
      <mc:Fallback xmlns="">
        <xdr:sp macro="" textlink="">
          <xdr:nvSpPr>
            <xdr:cNvPr id="2" name="TextBox 1">
              <a:extLst>
                <a:ext uri="{FF2B5EF4-FFF2-40B4-BE49-F238E27FC236}">
                  <a16:creationId xmlns:a16="http://schemas.microsoft.com/office/drawing/2014/main" id="{65D506A9-7AE9-7442-AAE8-EF39A494EAF9}"/>
                </a:ext>
              </a:extLst>
            </xdr:cNvPr>
            <xdr:cNvSpPr txBox="1"/>
          </xdr:nvSpPr>
          <xdr:spPr>
            <a:xfrm>
              <a:off x="12750800" y="1231900"/>
              <a:ext cx="1294136" cy="53059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lIns="45720" tIns="45720" rIns="45720" bIns="45720" rtlCol="0" anchor="t">
              <a:noAutofit/>
            </a:bodyPr>
            <a:lstStyle/>
            <a:p>
              <a:pPr/>
              <a:r>
                <a:rPr lang="en-US" sz="1100" b="0" i="0">
                  <a:latin typeface="Cambria Math" panose="02040503050406030204" pitchFamily="18" charset="0"/>
                </a:rPr>
                <a:t>𝐸(𝑌)=(𝑧_(((𝑝+1))⁄2)/𝑘)^2</a:t>
              </a:r>
              <a:endParaRPr lang="en-US" sz="1100"/>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105833</xdr:colOff>
      <xdr:row>16</xdr:row>
      <xdr:rowOff>0</xdr:rowOff>
    </xdr:from>
    <xdr:to>
      <xdr:col>18</xdr:col>
      <xdr:colOff>318158</xdr:colOff>
      <xdr:row>18</xdr:row>
      <xdr:rowOff>63500</xdr:rowOff>
    </xdr:to>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99292B70-FC1B-514E-9A6D-4C81FB90C4B5}"/>
                </a:ext>
              </a:extLst>
            </xdr:cNvPr>
            <xdr:cNvSpPr txBox="1"/>
          </xdr:nvSpPr>
          <xdr:spPr>
            <a:xfrm>
              <a:off x="10011833" y="3251200"/>
              <a:ext cx="5165325" cy="4699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lIns="45720" tIns="45720" rIns="45720" bIns="45720" rtlCol="0" anchor="t">
              <a:no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𝑃𝑟𝑒𝑚𝑖𝑢𝑚</m:t>
                    </m:r>
                    <m:r>
                      <a:rPr lang="en-US" sz="1100" b="0" i="1">
                        <a:latin typeface="Cambria Math" panose="02040503050406030204" pitchFamily="18" charset="0"/>
                      </a:rPr>
                      <m:t>= </m:t>
                    </m:r>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𝐿</m:t>
                            </m:r>
                          </m:e>
                          <m:sub>
                            <m:r>
                              <a:rPr lang="en-US" sz="1100" b="0" i="1">
                                <a:latin typeface="Cambria Math" panose="02040503050406030204" pitchFamily="18" charset="0"/>
                              </a:rPr>
                              <m:t>𝐸𝑥𝑐𝑒𝑠𝑠</m:t>
                            </m:r>
                          </m:sub>
                        </m:sSub>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𝐿</m:t>
                        </m:r>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𝐴𝐿𝐴𝐸</m:t>
                        </m:r>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𝐹𝑖𝑥𝑒𝑑</m:t>
                        </m:r>
                        <m:r>
                          <a:rPr lang="en-US" sz="1100" b="0" i="1">
                            <a:latin typeface="Cambria Math" panose="02040503050406030204" pitchFamily="18" charset="0"/>
                            <a:ea typeface="Cambria Math" panose="02040503050406030204" pitchFamily="18" charset="0"/>
                          </a:rPr>
                          <m:t> </m:t>
                        </m:r>
                        <m:r>
                          <a:rPr lang="en-US" sz="1100" b="0" i="1">
                            <a:latin typeface="Cambria Math" panose="02040503050406030204" pitchFamily="18" charset="0"/>
                            <a:ea typeface="Cambria Math" panose="02040503050406030204" pitchFamily="18" charset="0"/>
                          </a:rPr>
                          <m:t>𝐸𝑥𝑝𝑒𝑛𝑠𝑒𝑠</m:t>
                        </m:r>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𝐶𝑟𝑒𝑑𝑖𝑡</m:t>
                        </m:r>
                        <m:r>
                          <a:rPr lang="en-US" sz="1100" b="0" i="1">
                            <a:latin typeface="Cambria Math" panose="02040503050406030204" pitchFamily="18" charset="0"/>
                            <a:ea typeface="Cambria Math" panose="02040503050406030204" pitchFamily="18" charset="0"/>
                          </a:rPr>
                          <m:t> </m:t>
                        </m:r>
                        <m:r>
                          <a:rPr lang="en-US" sz="1100" b="0" i="1">
                            <a:latin typeface="Cambria Math" panose="02040503050406030204" pitchFamily="18" charset="0"/>
                            <a:ea typeface="Cambria Math" panose="02040503050406030204" pitchFamily="18" charset="0"/>
                          </a:rPr>
                          <m:t>𝑅𝑖𝑠𝑘</m:t>
                        </m:r>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𝑅𝑖𝑠𝑘</m:t>
                        </m:r>
                        <m:r>
                          <a:rPr lang="en-US" sz="1100" b="0" i="1">
                            <a:latin typeface="Cambria Math" panose="02040503050406030204" pitchFamily="18" charset="0"/>
                            <a:ea typeface="Cambria Math" panose="02040503050406030204" pitchFamily="18" charset="0"/>
                          </a:rPr>
                          <m:t> </m:t>
                        </m:r>
                        <m:r>
                          <a:rPr lang="en-US" sz="1100" b="0" i="1">
                            <a:latin typeface="Cambria Math" panose="02040503050406030204" pitchFamily="18" charset="0"/>
                            <a:ea typeface="Cambria Math" panose="02040503050406030204" pitchFamily="18" charset="0"/>
                          </a:rPr>
                          <m:t>𝑀𝑎𝑟𝑔𝑖𝑛</m:t>
                        </m:r>
                      </m:num>
                      <m:den>
                        <m:r>
                          <a:rPr lang="en-US" sz="1100" b="0" i="1">
                            <a:latin typeface="Cambria Math" panose="02040503050406030204" pitchFamily="18" charset="0"/>
                          </a:rPr>
                          <m:t>1−</m:t>
                        </m:r>
                        <m:r>
                          <a:rPr lang="en-US" sz="1100" b="0" i="1">
                            <a:latin typeface="Cambria Math" panose="02040503050406030204" pitchFamily="18" charset="0"/>
                          </a:rPr>
                          <m:t>𝑉</m:t>
                        </m:r>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𝑄</m:t>
                            </m:r>
                          </m:e>
                          <m:sub>
                            <m:r>
                              <a:rPr lang="en-US" sz="1100" b="0" i="1">
                                <a:latin typeface="Cambria Math" panose="02040503050406030204" pitchFamily="18" charset="0"/>
                              </a:rPr>
                              <m:t>𝑇</m:t>
                            </m:r>
                          </m:sub>
                        </m:sSub>
                      </m:den>
                    </m:f>
                  </m:oMath>
                </m:oMathPara>
              </a14:m>
              <a:endParaRPr lang="en-US" sz="1100"/>
            </a:p>
          </xdr:txBody>
        </xdr:sp>
      </mc:Choice>
      <mc:Fallback xmlns="">
        <xdr:sp macro="" textlink="">
          <xdr:nvSpPr>
            <xdr:cNvPr id="2" name="TextBox 1">
              <a:extLst>
                <a:ext uri="{FF2B5EF4-FFF2-40B4-BE49-F238E27FC236}">
                  <a16:creationId xmlns:a16="http://schemas.microsoft.com/office/drawing/2014/main" id="{99292B70-FC1B-514E-9A6D-4C81FB90C4B5}"/>
                </a:ext>
              </a:extLst>
            </xdr:cNvPr>
            <xdr:cNvSpPr txBox="1"/>
          </xdr:nvSpPr>
          <xdr:spPr>
            <a:xfrm>
              <a:off x="10011833" y="3251200"/>
              <a:ext cx="5165325" cy="4699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lIns="45720" tIns="45720" rIns="45720" bIns="45720" rtlCol="0" anchor="t">
              <a:noAutofit/>
            </a:bodyPr>
            <a:lstStyle/>
            <a:p>
              <a:pPr/>
              <a:r>
                <a:rPr lang="en-US" sz="1100" b="0" i="0">
                  <a:latin typeface="Cambria Math" panose="02040503050406030204" pitchFamily="18" charset="0"/>
                </a:rPr>
                <a:t>𝑃𝑟𝑒𝑚𝑖𝑢𝑚=  (𝐿_𝐸𝑥𝑐𝑒𝑠𝑠</a:t>
              </a:r>
              <a:r>
                <a:rPr lang="en-US" sz="1100" b="0" i="0">
                  <a:latin typeface="Cambria Math" panose="02040503050406030204" pitchFamily="18" charset="0"/>
                  <a:ea typeface="Cambria Math" panose="02040503050406030204" pitchFamily="18" charset="0"/>
                </a:rPr>
                <a:t>+𝐿×𝐴𝐿𝐴𝐸%+𝐹𝑖𝑥𝑒𝑑 𝐸𝑥𝑝𝑒𝑛𝑠𝑒𝑠+𝐶𝑟𝑒𝑑𝑖𝑡 𝑅𝑖𝑠𝑘+𝑅𝑖𝑠𝑘 𝑀𝑎𝑟𝑔𝑖𝑛)/(</a:t>
              </a:r>
              <a:r>
                <a:rPr lang="en-US" sz="1100" b="0" i="0">
                  <a:latin typeface="Cambria Math" panose="02040503050406030204" pitchFamily="18" charset="0"/>
                </a:rPr>
                <a:t>1−𝑉−𝑄_𝑇 )</a:t>
              </a:r>
              <a:endParaRPr lang="en-US" sz="1100"/>
            </a:p>
          </xdr:txBody>
        </xdr:sp>
      </mc:Fallback>
    </mc:AlternateContent>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stephenroll/Rising%20Fellow%20Dropbox/Rising%20Fellow/_Products/Exam%208/References/_Syllabus%20-%20Exam%208/Exam%208%20-%20Fisher%20Case%20Study.xlsx" TargetMode="External"/><Relationship Id="rId1" Type="http://schemas.openxmlformats.org/officeDocument/2006/relationships/externalLinkPath" Target="/Users/stephenroll/Rising%20Fellow%20Dropbox/Rising%20Fellow/_Products/Exam%208/References/_Syllabus%20-%20Exam%208/Exam%208%20-%20Fisher%20Case%20Stud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tephenroll/Rising%20Fellow%20Dropbox/Rising%20Fellow/_Products/Exam%208/References/_Syllabus%20-%20Exam%208/8_Fisher_et_al_Case_Stud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tephenRoll/Desktop/References/Personal%20Finances/Investments/Rebalancing%206_11_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Step 1"/>
      <sheetName val="Step 1 Answer"/>
      <sheetName val="Step 2"/>
      <sheetName val="Step 2 Answer"/>
      <sheetName val="Step 3"/>
      <sheetName val="Step 3 Answer"/>
      <sheetName val="Step 4"/>
      <sheetName val="Step 4 Answer"/>
      <sheetName val="Step 5"/>
      <sheetName val="Step 5 Answer"/>
      <sheetName val="Step 6"/>
      <sheetName val="Step 6 Answer"/>
      <sheetName val="Step 7"/>
      <sheetName val="Step 7 Answer"/>
      <sheetName val="Step 8"/>
      <sheetName val="Step 8 Answers"/>
      <sheetName val="Step 9"/>
      <sheetName val="Step 9 Answers"/>
      <sheetName val="Step 10"/>
      <sheetName val="Step 10 Answers"/>
    </sheetNames>
    <sheetDataSet>
      <sheetData sheetId="0" refreshError="1"/>
      <sheetData sheetId="1" refreshError="1"/>
      <sheetData sheetId="2">
        <row r="13">
          <cell r="F13">
            <v>7.9857684876328694</v>
          </cell>
        </row>
        <row r="14">
          <cell r="F14">
            <v>2.5950648722418226</v>
          </cell>
        </row>
        <row r="17">
          <cell r="F17">
            <v>85216.412837661861</v>
          </cell>
        </row>
      </sheetData>
      <sheetData sheetId="3" refreshError="1"/>
      <sheetData sheetId="4">
        <row r="11">
          <cell r="C11">
            <v>0.78960376360795292</v>
          </cell>
        </row>
      </sheetData>
      <sheetData sheetId="5" refreshError="1"/>
      <sheetData sheetId="6">
        <row r="8">
          <cell r="C8">
            <v>0.03</v>
          </cell>
        </row>
      </sheetData>
      <sheetData sheetId="7" refreshError="1"/>
      <sheetData sheetId="8">
        <row r="16">
          <cell r="F16">
            <v>754265.49245458492</v>
          </cell>
        </row>
      </sheetData>
      <sheetData sheetId="9" refreshError="1"/>
      <sheetData sheetId="10">
        <row r="21">
          <cell r="F21">
            <v>1.1000000000000001</v>
          </cell>
        </row>
        <row r="22">
          <cell r="F22">
            <v>1.1494252873563218</v>
          </cell>
        </row>
        <row r="23">
          <cell r="F23">
            <v>642712.43421703158</v>
          </cell>
        </row>
      </sheetData>
      <sheetData sheetId="11" refreshError="1"/>
      <sheetData sheetId="12">
        <row r="9">
          <cell r="I9">
            <v>4.4372884844423324E-2</v>
          </cell>
        </row>
      </sheetData>
      <sheetData sheetId="13" refreshError="1"/>
      <sheetData sheetId="14">
        <row r="68">
          <cell r="T68">
            <v>0.57663999999999949</v>
          </cell>
        </row>
      </sheetData>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p 4 Answer"/>
      <sheetName val="Step 8 Answers"/>
      <sheetName val="Step 7 Answer"/>
      <sheetName val="Step 5 Answer"/>
      <sheetName val="Step 3 Answer"/>
      <sheetName val="Introduction"/>
      <sheetName val="Step 1"/>
      <sheetName val="Step 1 Answer"/>
      <sheetName val="Step 2"/>
      <sheetName val="Step 2 Answer"/>
      <sheetName val="Step 3"/>
      <sheetName val="Step 4"/>
      <sheetName val="Step 5"/>
      <sheetName val="Step 6"/>
      <sheetName val="Step 6 Answer"/>
      <sheetName val="Step 7"/>
      <sheetName val="Step 8"/>
      <sheetName val="Step 9"/>
      <sheetName val="Step 9 Answers"/>
      <sheetName val="Step 10"/>
      <sheetName val="Step 10 Answers"/>
    </sheetNames>
    <sheetDataSet>
      <sheetData sheetId="0">
        <row r="5">
          <cell r="F5">
            <v>0.1</v>
          </cell>
        </row>
        <row r="6">
          <cell r="F6">
            <v>0.03</v>
          </cell>
        </row>
        <row r="7">
          <cell r="F7">
            <v>0.1</v>
          </cell>
        </row>
        <row r="8">
          <cell r="F8">
            <v>50000</v>
          </cell>
        </row>
        <row r="9">
          <cell r="F9">
            <v>7.0000000000000007E-2</v>
          </cell>
        </row>
        <row r="14">
          <cell r="F14">
            <v>506591.82411712088</v>
          </cell>
        </row>
        <row r="15">
          <cell r="F15">
            <v>64157.726630169585</v>
          </cell>
        </row>
      </sheetData>
      <sheetData sheetId="1">
        <row r="16">
          <cell r="C16">
            <v>15863.489165531133</v>
          </cell>
        </row>
      </sheetData>
      <sheetData sheetId="2">
        <row r="168">
          <cell r="T168">
            <v>0.11751999999999914</v>
          </cell>
        </row>
      </sheetData>
      <sheetData sheetId="3">
        <row r="19">
          <cell r="F19">
            <v>134985.44218457496</v>
          </cell>
        </row>
      </sheetData>
      <sheetData sheetId="4">
        <row r="44">
          <cell r="E44">
            <v>641577.26630169584</v>
          </cell>
        </row>
      </sheetData>
      <sheetData sheetId="5"/>
      <sheetData sheetId="6"/>
      <sheetData sheetId="7">
        <row r="13">
          <cell r="F13">
            <v>7.9857684876328694</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balance"/>
      <sheetName val="Rebalance_Merged"/>
      <sheetName val="Matrix Algebra"/>
    </sheetNames>
    <sheetDataSet>
      <sheetData sheetId="0"/>
      <sheetData sheetId="1">
        <row r="38">
          <cell r="C38" t="str">
            <v>US Large</v>
          </cell>
        </row>
      </sheetData>
      <sheetData sheetId="2" refreshError="1"/>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risingfellow.co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37BCE-957D-CF48-BB43-19CECD324433}">
  <sheetPr>
    <tabColor theme="8" tint="0.59999389629810485"/>
  </sheetPr>
  <dimension ref="A1:M31"/>
  <sheetViews>
    <sheetView showGridLines="0" tabSelected="1" zoomScaleNormal="100" workbookViewId="0"/>
  </sheetViews>
  <sheetFormatPr baseColWidth="10" defaultColWidth="8.5" defaultRowHeight="16" x14ac:dyDescent="0.2"/>
  <cols>
    <col min="1" max="5" width="10.6640625" style="5" customWidth="1"/>
    <col min="6" max="12" width="10.83203125" style="5" customWidth="1"/>
    <col min="13" max="13" width="10.6640625" style="5" customWidth="1"/>
    <col min="14" max="16" width="10" style="5" customWidth="1"/>
    <col min="17" max="16384" width="8.5" style="5"/>
  </cols>
  <sheetData>
    <row r="1" spans="1:13" ht="14.5" customHeight="1" x14ac:dyDescent="0.2">
      <c r="A1" s="1"/>
      <c r="B1" s="2"/>
      <c r="C1" s="2"/>
      <c r="D1" s="2"/>
      <c r="E1" s="2"/>
      <c r="F1" s="2"/>
      <c r="G1" s="2"/>
      <c r="H1" s="2"/>
      <c r="I1" s="2"/>
      <c r="J1" s="2"/>
      <c r="K1" s="2"/>
      <c r="L1" s="3" t="s">
        <v>0</v>
      </c>
      <c r="M1" s="4"/>
    </row>
    <row r="2" spans="1:13" s="7" customFormat="1" x14ac:dyDescent="0.2">
      <c r="A2" s="6"/>
      <c r="M2" s="8"/>
    </row>
    <row r="3" spans="1:13" s="7" customFormat="1" ht="16" customHeight="1" x14ac:dyDescent="0.2">
      <c r="A3" s="6"/>
      <c r="M3" s="8"/>
    </row>
    <row r="4" spans="1:13" s="7" customFormat="1" ht="16" customHeight="1" x14ac:dyDescent="0.2">
      <c r="A4" s="6"/>
      <c r="M4" s="8"/>
    </row>
    <row r="5" spans="1:13" s="7" customFormat="1" ht="16" customHeight="1" x14ac:dyDescent="0.2">
      <c r="A5" s="6"/>
      <c r="M5" s="8"/>
    </row>
    <row r="6" spans="1:13" s="7" customFormat="1" ht="16" customHeight="1" x14ac:dyDescent="0.2">
      <c r="A6" s="6"/>
      <c r="B6" s="9" t="s">
        <v>1</v>
      </c>
      <c r="M6" s="8"/>
    </row>
    <row r="7" spans="1:13" s="7" customFormat="1" ht="16" customHeight="1" x14ac:dyDescent="0.2">
      <c r="A7" s="6"/>
      <c r="M7" s="8"/>
    </row>
    <row r="8" spans="1:13" s="7" customFormat="1" ht="16" customHeight="1" x14ac:dyDescent="0.25">
      <c r="A8" s="6"/>
      <c r="B8" s="10" t="s">
        <v>4</v>
      </c>
      <c r="M8" s="8"/>
    </row>
    <row r="9" spans="1:13" s="7" customFormat="1" ht="17" customHeight="1" x14ac:dyDescent="0.2">
      <c r="A9" s="6"/>
      <c r="C9" s="294" t="s">
        <v>285</v>
      </c>
      <c r="D9" s="295"/>
      <c r="E9" s="295"/>
      <c r="F9" s="295"/>
      <c r="G9" s="295"/>
      <c r="H9" s="295"/>
      <c r="I9" s="295"/>
      <c r="J9" s="295"/>
      <c r="K9" s="295"/>
      <c r="M9" s="8"/>
    </row>
    <row r="10" spans="1:13" s="7" customFormat="1" x14ac:dyDescent="0.2">
      <c r="A10" s="6"/>
      <c r="C10" s="295"/>
      <c r="D10" s="295"/>
      <c r="E10" s="295"/>
      <c r="F10" s="295"/>
      <c r="G10" s="295"/>
      <c r="H10" s="295"/>
      <c r="I10" s="295"/>
      <c r="J10" s="295"/>
      <c r="K10" s="295"/>
      <c r="M10" s="8"/>
    </row>
    <row r="11" spans="1:13" s="7" customFormat="1" ht="16" customHeight="1" x14ac:dyDescent="0.2">
      <c r="A11" s="6"/>
      <c r="C11" s="295"/>
      <c r="D11" s="295"/>
      <c r="E11" s="295"/>
      <c r="F11" s="295"/>
      <c r="G11" s="295"/>
      <c r="H11" s="295"/>
      <c r="I11" s="295"/>
      <c r="J11" s="295"/>
      <c r="K11" s="295"/>
      <c r="M11" s="8"/>
    </row>
    <row r="12" spans="1:13" s="7" customFormat="1" ht="16" customHeight="1" x14ac:dyDescent="0.2">
      <c r="A12" s="6"/>
      <c r="C12" s="295"/>
      <c r="D12" s="295"/>
      <c r="E12" s="295"/>
      <c r="F12" s="295"/>
      <c r="G12" s="295"/>
      <c r="H12" s="295"/>
      <c r="I12" s="295"/>
      <c r="J12" s="295"/>
      <c r="K12" s="295"/>
      <c r="M12" s="8"/>
    </row>
    <row r="13" spans="1:13" s="7" customFormat="1" ht="16" customHeight="1" x14ac:dyDescent="0.2">
      <c r="A13" s="6"/>
      <c r="C13" s="295"/>
      <c r="D13" s="295"/>
      <c r="E13" s="295"/>
      <c r="F13" s="295"/>
      <c r="G13" s="295"/>
      <c r="H13" s="295"/>
      <c r="I13" s="295"/>
      <c r="J13" s="295"/>
      <c r="K13" s="295"/>
      <c r="M13" s="8"/>
    </row>
    <row r="14" spans="1:13" s="7" customFormat="1" ht="16" customHeight="1" x14ac:dyDescent="0.2">
      <c r="A14" s="6"/>
      <c r="C14" s="295"/>
      <c r="D14" s="295"/>
      <c r="E14" s="295"/>
      <c r="F14" s="295"/>
      <c r="G14" s="295"/>
      <c r="H14" s="295"/>
      <c r="I14" s="295"/>
      <c r="J14" s="295"/>
      <c r="K14" s="295"/>
      <c r="M14" s="8"/>
    </row>
    <row r="15" spans="1:13" s="7" customFormat="1" ht="16" customHeight="1" x14ac:dyDescent="0.2">
      <c r="A15" s="6"/>
      <c r="C15" s="295"/>
      <c r="D15" s="295"/>
      <c r="E15" s="295"/>
      <c r="F15" s="295"/>
      <c r="G15" s="295"/>
      <c r="H15" s="295"/>
      <c r="I15" s="295"/>
      <c r="J15" s="295"/>
      <c r="K15" s="295"/>
      <c r="M15" s="8"/>
    </row>
    <row r="16" spans="1:13" s="7" customFormat="1" ht="16" customHeight="1" x14ac:dyDescent="0.2">
      <c r="A16" s="6"/>
      <c r="C16" s="295"/>
      <c r="D16" s="295"/>
      <c r="E16" s="295"/>
      <c r="F16" s="295"/>
      <c r="G16" s="295"/>
      <c r="H16" s="295"/>
      <c r="I16" s="295"/>
      <c r="J16" s="295"/>
      <c r="K16" s="295"/>
      <c r="M16" s="8"/>
    </row>
    <row r="17" spans="1:13" s="7" customFormat="1" ht="16" customHeight="1" x14ac:dyDescent="0.2">
      <c r="A17" s="6"/>
      <c r="C17" s="295"/>
      <c r="D17" s="295"/>
      <c r="E17" s="295"/>
      <c r="F17" s="295"/>
      <c r="G17" s="295"/>
      <c r="H17" s="295"/>
      <c r="I17" s="295"/>
      <c r="J17" s="295"/>
      <c r="K17" s="295"/>
      <c r="M17" s="8"/>
    </row>
    <row r="18" spans="1:13" s="7" customFormat="1" ht="16" customHeight="1" x14ac:dyDescent="0.2">
      <c r="A18" s="6"/>
      <c r="C18" s="295"/>
      <c r="D18" s="295"/>
      <c r="E18" s="295"/>
      <c r="F18" s="295"/>
      <c r="G18" s="295"/>
      <c r="H18" s="295"/>
      <c r="I18" s="295"/>
      <c r="J18" s="295"/>
      <c r="K18" s="295"/>
      <c r="M18" s="8"/>
    </row>
    <row r="19" spans="1:13" s="7" customFormat="1" ht="16" customHeight="1" x14ac:dyDescent="0.2">
      <c r="A19" s="6"/>
      <c r="M19" s="8"/>
    </row>
    <row r="20" spans="1:13" s="7" customFormat="1" ht="21" x14ac:dyDescent="0.25">
      <c r="A20" s="6"/>
      <c r="B20" s="10" t="s">
        <v>2</v>
      </c>
      <c r="M20" s="8"/>
    </row>
    <row r="21" spans="1:13" s="7" customFormat="1" x14ac:dyDescent="0.2">
      <c r="A21" s="6"/>
      <c r="C21" s="294" t="s">
        <v>3</v>
      </c>
      <c r="D21" s="295"/>
      <c r="E21" s="295"/>
      <c r="F21" s="295"/>
      <c r="G21" s="295"/>
      <c r="H21" s="295"/>
      <c r="I21" s="295"/>
      <c r="J21" s="295"/>
      <c r="K21" s="295"/>
      <c r="M21" s="8"/>
    </row>
    <row r="22" spans="1:13" s="7" customFormat="1" x14ac:dyDescent="0.2">
      <c r="A22" s="6"/>
      <c r="C22" s="295"/>
      <c r="D22" s="295"/>
      <c r="E22" s="295"/>
      <c r="F22" s="295"/>
      <c r="G22" s="295"/>
      <c r="H22" s="295"/>
      <c r="I22" s="295"/>
      <c r="J22" s="295"/>
      <c r="K22" s="295"/>
      <c r="M22" s="8"/>
    </row>
    <row r="23" spans="1:13" s="7" customFormat="1" x14ac:dyDescent="0.2">
      <c r="A23" s="6"/>
      <c r="C23" s="295"/>
      <c r="D23" s="295"/>
      <c r="E23" s="295"/>
      <c r="F23" s="295"/>
      <c r="G23" s="295"/>
      <c r="H23" s="295"/>
      <c r="I23" s="295"/>
      <c r="J23" s="295"/>
      <c r="K23" s="295"/>
      <c r="M23" s="8"/>
    </row>
    <row r="24" spans="1:13" s="7" customFormat="1" x14ac:dyDescent="0.2">
      <c r="A24" s="6"/>
      <c r="C24" s="295"/>
      <c r="D24" s="295"/>
      <c r="E24" s="295"/>
      <c r="F24" s="295"/>
      <c r="G24" s="295"/>
      <c r="H24" s="295"/>
      <c r="I24" s="295"/>
      <c r="J24" s="295"/>
      <c r="K24" s="295"/>
      <c r="M24" s="8"/>
    </row>
    <row r="25" spans="1:13" s="7" customFormat="1" x14ac:dyDescent="0.2">
      <c r="A25" s="6"/>
      <c r="C25" s="295"/>
      <c r="D25" s="295"/>
      <c r="E25" s="295"/>
      <c r="F25" s="295"/>
      <c r="G25" s="295"/>
      <c r="H25" s="295"/>
      <c r="I25" s="295"/>
      <c r="J25" s="295"/>
      <c r="K25" s="295"/>
      <c r="M25" s="8"/>
    </row>
    <row r="26" spans="1:13" s="7" customFormat="1" x14ac:dyDescent="0.2">
      <c r="A26" s="6"/>
      <c r="C26" s="295"/>
      <c r="D26" s="295"/>
      <c r="E26" s="295"/>
      <c r="F26" s="295"/>
      <c r="G26" s="295"/>
      <c r="H26" s="295"/>
      <c r="I26" s="295"/>
      <c r="J26" s="295"/>
      <c r="K26" s="295"/>
      <c r="M26" s="8"/>
    </row>
    <row r="27" spans="1:13" s="7" customFormat="1" x14ac:dyDescent="0.2">
      <c r="A27" s="6"/>
      <c r="C27" s="295"/>
      <c r="D27" s="295"/>
      <c r="E27" s="295"/>
      <c r="F27" s="295"/>
      <c r="G27" s="295"/>
      <c r="H27" s="295"/>
      <c r="I27" s="295"/>
      <c r="J27" s="295"/>
      <c r="K27" s="295"/>
      <c r="M27" s="8"/>
    </row>
    <row r="28" spans="1:13" s="7" customFormat="1" x14ac:dyDescent="0.2">
      <c r="A28" s="6"/>
      <c r="C28" s="295"/>
      <c r="D28" s="295"/>
      <c r="E28" s="295"/>
      <c r="F28" s="295"/>
      <c r="G28" s="295"/>
      <c r="H28" s="295"/>
      <c r="I28" s="295"/>
      <c r="J28" s="295"/>
      <c r="K28" s="295"/>
      <c r="M28" s="8"/>
    </row>
    <row r="29" spans="1:13" s="7" customFormat="1" x14ac:dyDescent="0.2">
      <c r="A29" s="6"/>
      <c r="C29" s="295"/>
      <c r="D29" s="295"/>
      <c r="E29" s="295"/>
      <c r="F29" s="295"/>
      <c r="G29" s="295"/>
      <c r="H29" s="295"/>
      <c r="I29" s="295"/>
      <c r="J29" s="295"/>
      <c r="K29" s="295"/>
      <c r="M29" s="8"/>
    </row>
    <row r="30" spans="1:13" s="7" customFormat="1" x14ac:dyDescent="0.2">
      <c r="A30" s="6"/>
      <c r="C30" s="11"/>
      <c r="D30" s="11"/>
      <c r="E30" s="11"/>
      <c r="F30" s="11"/>
      <c r="G30" s="11"/>
      <c r="H30" s="11"/>
      <c r="I30" s="11"/>
      <c r="J30" s="11"/>
      <c r="K30" s="11"/>
      <c r="M30" s="8"/>
    </row>
    <row r="31" spans="1:13" ht="17" thickBot="1" x14ac:dyDescent="0.25">
      <c r="A31" s="12"/>
      <c r="B31" s="13"/>
      <c r="C31" s="13"/>
      <c r="D31" s="13"/>
      <c r="E31" s="13"/>
      <c r="F31" s="13"/>
      <c r="G31" s="13"/>
      <c r="H31" s="13"/>
      <c r="I31" s="13"/>
      <c r="J31" s="13"/>
      <c r="K31" s="13"/>
      <c r="L31" s="13"/>
      <c r="M31" s="14"/>
    </row>
  </sheetData>
  <mergeCells count="2">
    <mergeCell ref="C9:K18"/>
    <mergeCell ref="C21:K29"/>
  </mergeCells>
  <hyperlinks>
    <hyperlink ref="B6" r:id="rId1" xr:uid="{13E8AD10-3B43-954B-95D0-C3FFDE9FF9BC}"/>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951C0-8E41-2044-A576-587C606E18D6}">
  <dimension ref="A1:BN198"/>
  <sheetViews>
    <sheetView zoomScaleNormal="100" workbookViewId="0">
      <selection activeCell="P22" sqref="P22"/>
    </sheetView>
  </sheetViews>
  <sheetFormatPr baseColWidth="10" defaultRowHeight="16" outlineLevelCol="1" x14ac:dyDescent="0.2"/>
  <cols>
    <col min="1" max="1" width="4.83203125" style="15" customWidth="1"/>
    <col min="2" max="11" width="10.83203125" style="15" customWidth="1"/>
    <col min="12" max="12" width="10.83203125" style="15"/>
    <col min="13" max="19" width="10.83203125" style="15" hidden="1" customWidth="1" outlineLevel="1"/>
    <col min="20" max="20" width="10.83203125" style="15" customWidth="1" collapsed="1"/>
    <col min="21" max="16384" width="10.83203125" style="15"/>
  </cols>
  <sheetData>
    <row r="1" spans="1:19" ht="19" x14ac:dyDescent="0.25">
      <c r="A1" s="35" t="s">
        <v>277</v>
      </c>
      <c r="B1" s="25"/>
      <c r="C1" s="25"/>
      <c r="D1" s="25"/>
      <c r="E1" s="25"/>
      <c r="F1" s="25"/>
      <c r="G1" s="25"/>
      <c r="H1" s="25"/>
      <c r="I1" s="25"/>
      <c r="J1" s="25"/>
      <c r="K1" s="23"/>
      <c r="L1" s="18" t="s">
        <v>15</v>
      </c>
    </row>
    <row r="2" spans="1:19" x14ac:dyDescent="0.2">
      <c r="A2" s="24"/>
      <c r="B2" s="25"/>
      <c r="C2" s="25"/>
      <c r="D2" s="25"/>
      <c r="E2" s="25"/>
      <c r="F2" s="25"/>
      <c r="G2" s="25"/>
      <c r="H2" s="25"/>
      <c r="I2" s="25"/>
      <c r="J2" s="25"/>
      <c r="K2" s="23"/>
      <c r="M2" s="31" t="s">
        <v>14</v>
      </c>
      <c r="N2" s="17"/>
    </row>
    <row r="3" spans="1:19" x14ac:dyDescent="0.2">
      <c r="A3" s="24"/>
      <c r="B3" s="298" t="s">
        <v>214</v>
      </c>
      <c r="C3" s="298"/>
      <c r="D3" s="298"/>
      <c r="E3" s="298"/>
      <c r="F3" s="298"/>
      <c r="G3" s="298"/>
      <c r="H3" s="298"/>
      <c r="I3" s="298"/>
      <c r="J3" s="79"/>
      <c r="K3" s="23"/>
    </row>
    <row r="4" spans="1:19" x14ac:dyDescent="0.2">
      <c r="A4" s="24"/>
      <c r="B4" s="298"/>
      <c r="C4" s="298"/>
      <c r="D4" s="298"/>
      <c r="E4" s="298"/>
      <c r="F4" s="298"/>
      <c r="G4" s="298"/>
      <c r="H4" s="298"/>
      <c r="I4" s="298"/>
      <c r="J4" s="79"/>
      <c r="K4" s="23"/>
      <c r="M4" s="15" t="s">
        <v>213</v>
      </c>
      <c r="N4" s="142"/>
      <c r="O4" s="142"/>
      <c r="P4" s="142"/>
      <c r="Q4" s="142"/>
      <c r="R4" s="142"/>
      <c r="S4" s="142"/>
    </row>
    <row r="5" spans="1:19" x14ac:dyDescent="0.2">
      <c r="A5" s="24"/>
      <c r="B5" s="25"/>
      <c r="C5" s="25"/>
      <c r="D5" s="25"/>
      <c r="E5" s="25"/>
      <c r="F5" s="25"/>
      <c r="G5" s="25"/>
      <c r="H5" s="25"/>
      <c r="I5" s="25"/>
      <c r="J5" s="25"/>
      <c r="K5" s="23"/>
      <c r="M5" s="142"/>
      <c r="N5" s="28"/>
      <c r="O5" s="28"/>
      <c r="P5" s="142"/>
      <c r="Q5" s="142"/>
      <c r="R5" s="142"/>
      <c r="S5" s="142"/>
    </row>
    <row r="6" spans="1:19" ht="16" customHeight="1" x14ac:dyDescent="0.2">
      <c r="A6" s="24"/>
      <c r="B6" s="25"/>
      <c r="C6" s="304" t="s">
        <v>184</v>
      </c>
      <c r="D6" s="302" t="s">
        <v>212</v>
      </c>
      <c r="E6" s="300" t="s">
        <v>211</v>
      </c>
      <c r="F6" s="141"/>
      <c r="G6" s="140"/>
      <c r="H6" s="140"/>
      <c r="I6" s="139"/>
      <c r="J6" s="25"/>
      <c r="K6" s="23"/>
      <c r="M6" s="123"/>
      <c r="N6" s="299" t="s">
        <v>211</v>
      </c>
      <c r="O6" s="299"/>
    </row>
    <row r="7" spans="1:19" ht="17" x14ac:dyDescent="0.2">
      <c r="A7" s="24"/>
      <c r="B7" s="25"/>
      <c r="C7" s="305"/>
      <c r="D7" s="303"/>
      <c r="E7" s="301"/>
      <c r="F7" s="306" t="s">
        <v>210</v>
      </c>
      <c r="G7" s="307"/>
      <c r="H7" s="307"/>
      <c r="I7" s="308"/>
      <c r="J7" s="56"/>
      <c r="K7" s="23"/>
      <c r="M7" s="63" t="s">
        <v>184</v>
      </c>
      <c r="N7" s="68" t="s">
        <v>209</v>
      </c>
      <c r="O7" s="101" t="s">
        <v>208</v>
      </c>
      <c r="P7" s="309" t="s">
        <v>183</v>
      </c>
      <c r="Q7" s="296"/>
      <c r="R7" s="296"/>
      <c r="S7" s="296"/>
    </row>
    <row r="8" spans="1:19" x14ac:dyDescent="0.2">
      <c r="A8" s="24"/>
      <c r="B8" s="25"/>
      <c r="C8" s="133" t="s">
        <v>182</v>
      </c>
      <c r="D8" s="132">
        <v>44287</v>
      </c>
      <c r="E8" s="131">
        <v>1175</v>
      </c>
      <c r="F8" s="130" t="s">
        <v>197</v>
      </c>
      <c r="G8" s="25"/>
      <c r="H8" s="25"/>
      <c r="I8" s="129"/>
      <c r="J8" s="25"/>
      <c r="K8" s="23"/>
      <c r="M8" s="184" t="s">
        <v>182</v>
      </c>
      <c r="N8" s="185">
        <v>0</v>
      </c>
      <c r="O8" s="186">
        <v>0</v>
      </c>
      <c r="P8" s="135"/>
      <c r="Q8" s="135"/>
      <c r="R8" s="135"/>
      <c r="S8" s="135"/>
    </row>
    <row r="9" spans="1:19" x14ac:dyDescent="0.2">
      <c r="A9" s="24"/>
      <c r="B9" s="25"/>
      <c r="C9" s="133" t="s">
        <v>181</v>
      </c>
      <c r="D9" s="132">
        <v>44409</v>
      </c>
      <c r="E9" s="131">
        <v>1640</v>
      </c>
      <c r="F9" s="130"/>
      <c r="G9" s="25"/>
      <c r="H9" s="25"/>
      <c r="I9" s="129"/>
      <c r="J9" s="25"/>
      <c r="K9" s="23"/>
      <c r="M9" s="187" t="s">
        <v>181</v>
      </c>
      <c r="N9" s="188">
        <v>0</v>
      </c>
      <c r="O9" s="189">
        <v>0</v>
      </c>
      <c r="P9" s="134"/>
      <c r="Q9" s="134"/>
      <c r="R9" s="134"/>
      <c r="S9" s="134"/>
    </row>
    <row r="10" spans="1:19" x14ac:dyDescent="0.2">
      <c r="A10" s="24"/>
      <c r="B10" s="25"/>
      <c r="C10" s="133" t="s">
        <v>179</v>
      </c>
      <c r="D10" s="132">
        <v>44743</v>
      </c>
      <c r="E10" s="131">
        <v>2240</v>
      </c>
      <c r="F10" s="130" t="s">
        <v>207</v>
      </c>
      <c r="G10" s="25"/>
      <c r="H10" s="25"/>
      <c r="I10" s="129"/>
      <c r="J10" s="25"/>
      <c r="K10" s="23"/>
      <c r="M10" s="108" t="s">
        <v>179</v>
      </c>
      <c r="N10" s="190">
        <f>E10+(2560-E10)*9/12</f>
        <v>2480</v>
      </c>
      <c r="O10" s="191">
        <v>0</v>
      </c>
      <c r="P10" s="15" t="s">
        <v>206</v>
      </c>
    </row>
    <row r="11" spans="1:19" x14ac:dyDescent="0.2">
      <c r="A11" s="24"/>
      <c r="B11" s="25"/>
      <c r="C11" s="133" t="s">
        <v>177</v>
      </c>
      <c r="D11" s="132">
        <v>44835</v>
      </c>
      <c r="E11" s="131">
        <v>5060</v>
      </c>
      <c r="F11" s="130" t="s">
        <v>205</v>
      </c>
      <c r="G11" s="25"/>
      <c r="H11" s="25"/>
      <c r="I11" s="129"/>
      <c r="J11" s="25"/>
      <c r="K11" s="23"/>
      <c r="M11" s="187" t="s">
        <v>177</v>
      </c>
      <c r="N11" s="188">
        <f>E11-E11*8/12</f>
        <v>1686.6666666666665</v>
      </c>
      <c r="O11" s="189">
        <v>0</v>
      </c>
      <c r="P11" s="134" t="s">
        <v>204</v>
      </c>
      <c r="Q11" s="134"/>
      <c r="R11" s="134"/>
      <c r="S11" s="134"/>
    </row>
    <row r="12" spans="1:19" x14ac:dyDescent="0.2">
      <c r="A12" s="24"/>
      <c r="B12" s="25"/>
      <c r="C12" s="133" t="s">
        <v>175</v>
      </c>
      <c r="D12" s="132">
        <v>45017</v>
      </c>
      <c r="E12" s="131">
        <v>1965</v>
      </c>
      <c r="F12" s="130"/>
      <c r="G12" s="25"/>
      <c r="H12" s="25"/>
      <c r="I12" s="129"/>
      <c r="J12" s="25"/>
      <c r="K12" s="23"/>
      <c r="M12" s="108" t="s">
        <v>175</v>
      </c>
      <c r="N12" s="190">
        <v>0</v>
      </c>
      <c r="O12" s="191">
        <f>E12</f>
        <v>1965</v>
      </c>
    </row>
    <row r="13" spans="1:19" x14ac:dyDescent="0.2">
      <c r="A13" s="24"/>
      <c r="B13" s="25"/>
      <c r="C13" s="71" t="s">
        <v>174</v>
      </c>
      <c r="D13" s="128">
        <v>45108</v>
      </c>
      <c r="E13" s="127">
        <v>4270</v>
      </c>
      <c r="F13" s="126" t="s">
        <v>203</v>
      </c>
      <c r="G13" s="125"/>
      <c r="H13" s="125"/>
      <c r="I13" s="124"/>
      <c r="J13" s="25"/>
      <c r="K13" s="23"/>
      <c r="M13" s="192" t="s">
        <v>174</v>
      </c>
      <c r="N13" s="193">
        <v>0</v>
      </c>
      <c r="O13" s="194">
        <f>E13</f>
        <v>4270</v>
      </c>
      <c r="P13" s="122" t="s">
        <v>274</v>
      </c>
      <c r="Q13" s="122"/>
      <c r="R13" s="122"/>
      <c r="S13" s="122"/>
    </row>
    <row r="14" spans="1:19" x14ac:dyDescent="0.2">
      <c r="A14" s="24"/>
      <c r="B14" s="25"/>
      <c r="C14" s="25"/>
      <c r="D14" s="25"/>
      <c r="E14" s="25"/>
      <c r="F14" s="25"/>
      <c r="G14" s="25"/>
      <c r="H14" s="25"/>
      <c r="I14" s="25"/>
      <c r="J14" s="25"/>
      <c r="K14" s="23"/>
      <c r="M14" s="108" t="s">
        <v>8</v>
      </c>
      <c r="N14" s="190">
        <f>SUM(N8:N13)</f>
        <v>4166.6666666666661</v>
      </c>
      <c r="O14" s="191">
        <f>SUM(O8:O13)</f>
        <v>6235</v>
      </c>
    </row>
    <row r="15" spans="1:19" x14ac:dyDescent="0.2">
      <c r="A15" s="24"/>
      <c r="B15" s="25" t="s">
        <v>202</v>
      </c>
      <c r="C15" s="25"/>
      <c r="D15" s="25"/>
      <c r="E15" s="25"/>
      <c r="F15" s="25"/>
      <c r="G15" s="25"/>
      <c r="H15" s="25"/>
      <c r="I15" s="25"/>
      <c r="J15" s="25"/>
      <c r="K15" s="23"/>
    </row>
    <row r="16" spans="1:19" x14ac:dyDescent="0.2">
      <c r="A16" s="24"/>
      <c r="B16" s="25"/>
      <c r="C16" s="30"/>
      <c r="D16" s="30"/>
      <c r="E16" s="30"/>
      <c r="F16" s="25"/>
      <c r="G16" s="25"/>
      <c r="H16" s="25"/>
      <c r="I16" s="25"/>
      <c r="J16" s="25"/>
      <c r="K16" s="23"/>
    </row>
    <row r="17" spans="1:19" ht="16" customHeight="1" x14ac:dyDescent="0.2">
      <c r="A17" s="24"/>
      <c r="B17" s="25" t="s">
        <v>10</v>
      </c>
      <c r="C17" s="30"/>
      <c r="D17" s="30"/>
      <c r="E17" s="30"/>
      <c r="F17" s="25"/>
      <c r="G17" s="25"/>
      <c r="H17" s="25"/>
      <c r="I17" s="25"/>
      <c r="J17" s="25"/>
      <c r="K17" s="23"/>
      <c r="M17" s="31" t="s">
        <v>12</v>
      </c>
    </row>
    <row r="18" spans="1:19" x14ac:dyDescent="0.2">
      <c r="A18" s="24"/>
      <c r="B18" s="25" t="s">
        <v>201</v>
      </c>
      <c r="C18" s="25"/>
      <c r="D18" s="25"/>
      <c r="E18" s="25"/>
      <c r="F18" s="25"/>
      <c r="G18" s="25"/>
      <c r="H18" s="25"/>
      <c r="I18" s="25"/>
      <c r="J18" s="25"/>
      <c r="K18" s="23"/>
    </row>
    <row r="19" spans="1:19" x14ac:dyDescent="0.2">
      <c r="A19" s="24"/>
      <c r="B19" s="25"/>
      <c r="C19" s="25"/>
      <c r="D19" s="25"/>
      <c r="E19" s="25"/>
      <c r="F19" s="25"/>
      <c r="G19" s="25"/>
      <c r="H19" s="25"/>
      <c r="I19" s="25"/>
      <c r="J19" s="25"/>
      <c r="K19" s="23"/>
      <c r="M19" s="123"/>
      <c r="N19" s="299" t="s">
        <v>200</v>
      </c>
      <c r="O19" s="299"/>
    </row>
    <row r="20" spans="1:19" ht="17" x14ac:dyDescent="0.2">
      <c r="A20" s="24"/>
      <c r="B20" s="25" t="s">
        <v>9</v>
      </c>
      <c r="C20" s="25"/>
      <c r="D20" s="25"/>
      <c r="E20" s="25"/>
      <c r="F20" s="25"/>
      <c r="G20" s="25"/>
      <c r="H20" s="25"/>
      <c r="I20" s="25"/>
      <c r="J20" s="25"/>
      <c r="K20" s="23"/>
      <c r="M20" s="63" t="s">
        <v>184</v>
      </c>
      <c r="N20" s="68" t="s">
        <v>199</v>
      </c>
      <c r="O20" s="101" t="s">
        <v>187</v>
      </c>
      <c r="P20" s="309" t="s">
        <v>183</v>
      </c>
      <c r="Q20" s="296"/>
      <c r="R20" s="296"/>
      <c r="S20" s="296"/>
    </row>
    <row r="21" spans="1:19" x14ac:dyDescent="0.2">
      <c r="A21" s="24"/>
      <c r="B21" s="25" t="s">
        <v>198</v>
      </c>
      <c r="C21" s="25"/>
      <c r="D21" s="25"/>
      <c r="E21" s="25"/>
      <c r="F21" s="25"/>
      <c r="G21" s="25"/>
      <c r="H21" s="25"/>
      <c r="I21" s="25"/>
      <c r="J21" s="25"/>
      <c r="K21" s="23"/>
      <c r="M21" s="184" t="s">
        <v>182</v>
      </c>
      <c r="N21" s="190">
        <v>0</v>
      </c>
      <c r="O21" s="191">
        <v>0</v>
      </c>
      <c r="P21" s="15" t="s">
        <v>197</v>
      </c>
    </row>
    <row r="22" spans="1:19" x14ac:dyDescent="0.2">
      <c r="A22" s="24"/>
      <c r="B22" s="25"/>
      <c r="C22" s="25"/>
      <c r="D22" s="25"/>
      <c r="E22" s="25"/>
      <c r="F22" s="25"/>
      <c r="G22" s="25"/>
      <c r="H22" s="25"/>
      <c r="I22" s="25"/>
      <c r="J22" s="25"/>
      <c r="K22" s="23"/>
      <c r="M22" s="108" t="s">
        <v>181</v>
      </c>
      <c r="N22" s="190">
        <f>E9*7/12</f>
        <v>956.66666666666663</v>
      </c>
      <c r="O22" s="191">
        <v>0</v>
      </c>
    </row>
    <row r="23" spans="1:19" x14ac:dyDescent="0.2">
      <c r="A23" s="24"/>
      <c r="B23" s="25" t="s">
        <v>196</v>
      </c>
      <c r="C23" s="25"/>
      <c r="D23" s="25"/>
      <c r="E23" s="25"/>
      <c r="F23" s="25"/>
      <c r="G23" s="25"/>
      <c r="H23" s="25"/>
      <c r="I23" s="25"/>
      <c r="J23" s="25"/>
      <c r="K23" s="23"/>
      <c r="M23" s="108" t="s">
        <v>179</v>
      </c>
      <c r="N23" s="190">
        <f>E10*3/12+2560*3/12</f>
        <v>1200</v>
      </c>
      <c r="O23" s="191">
        <f>2560*6/12</f>
        <v>1280</v>
      </c>
      <c r="P23" s="15" t="s">
        <v>195</v>
      </c>
    </row>
    <row r="24" spans="1:19" x14ac:dyDescent="0.2">
      <c r="A24" s="24"/>
      <c r="B24" s="25" t="s">
        <v>194</v>
      </c>
      <c r="C24" s="25"/>
      <c r="D24" s="25"/>
      <c r="E24" s="25"/>
      <c r="F24" s="25"/>
      <c r="G24" s="25"/>
      <c r="H24" s="25"/>
      <c r="I24" s="25"/>
      <c r="J24" s="25"/>
      <c r="K24" s="23"/>
      <c r="M24" s="108" t="s">
        <v>177</v>
      </c>
      <c r="N24" s="190">
        <f>E11*3/12</f>
        <v>1265</v>
      </c>
      <c r="O24" s="191">
        <f>E11*1/12</f>
        <v>421.66666666666669</v>
      </c>
      <c r="P24" s="15" t="s">
        <v>193</v>
      </c>
    </row>
    <row r="25" spans="1:19" x14ac:dyDescent="0.2">
      <c r="A25" s="24"/>
      <c r="B25" s="25"/>
      <c r="C25" s="25"/>
      <c r="D25" s="25"/>
      <c r="E25" s="25"/>
      <c r="F25" s="25"/>
      <c r="G25" s="25"/>
      <c r="H25" s="25"/>
      <c r="I25" s="25"/>
      <c r="J25" s="25"/>
      <c r="K25" s="23"/>
      <c r="M25" s="108" t="s">
        <v>175</v>
      </c>
      <c r="N25" s="190">
        <v>0</v>
      </c>
      <c r="O25" s="191">
        <f>E12*9/12</f>
        <v>1473.75</v>
      </c>
    </row>
    <row r="26" spans="1:19" x14ac:dyDescent="0.2">
      <c r="A26" s="24"/>
      <c r="B26" s="25" t="s">
        <v>192</v>
      </c>
      <c r="C26" s="25"/>
      <c r="D26" s="25"/>
      <c r="E26" s="25"/>
      <c r="F26" s="25"/>
      <c r="G26" s="25"/>
      <c r="H26" s="25"/>
      <c r="I26" s="25"/>
      <c r="J26" s="25"/>
      <c r="K26" s="23"/>
      <c r="M26" s="192" t="s">
        <v>174</v>
      </c>
      <c r="N26" s="193">
        <v>0</v>
      </c>
      <c r="O26" s="194">
        <f>E13*6/12</f>
        <v>2135</v>
      </c>
      <c r="P26" s="122" t="s">
        <v>191</v>
      </c>
      <c r="Q26" s="122"/>
      <c r="R26" s="122"/>
      <c r="S26" s="122"/>
    </row>
    <row r="27" spans="1:19" x14ac:dyDescent="0.2">
      <c r="A27" s="24"/>
      <c r="B27" s="25" t="s">
        <v>190</v>
      </c>
      <c r="C27" s="25"/>
      <c r="D27" s="25"/>
      <c r="E27" s="25"/>
      <c r="F27" s="25"/>
      <c r="G27" s="25"/>
      <c r="H27" s="25"/>
      <c r="I27" s="25"/>
      <c r="J27" s="25"/>
      <c r="K27" s="23"/>
      <c r="M27" s="108" t="s">
        <v>8</v>
      </c>
      <c r="N27" s="190">
        <f>SUM(N21:N26)</f>
        <v>3421.6666666666665</v>
      </c>
      <c r="O27" s="191">
        <f>SUM(O21:O26)</f>
        <v>5310.416666666667</v>
      </c>
    </row>
    <row r="28" spans="1:19" x14ac:dyDescent="0.2">
      <c r="A28" s="24"/>
      <c r="B28" s="25"/>
      <c r="C28" s="25"/>
      <c r="D28" s="25"/>
      <c r="E28" s="25"/>
      <c r="F28" s="25"/>
      <c r="G28" s="25"/>
      <c r="H28" s="25"/>
      <c r="I28" s="25"/>
      <c r="J28" s="25"/>
      <c r="K28" s="23"/>
    </row>
    <row r="29" spans="1:19" ht="17" thickBot="1" x14ac:dyDescent="0.25">
      <c r="A29" s="22"/>
      <c r="B29" s="20"/>
      <c r="C29" s="21"/>
      <c r="D29" s="21"/>
      <c r="E29" s="21"/>
      <c r="F29" s="20"/>
      <c r="G29" s="20"/>
      <c r="H29" s="20"/>
      <c r="I29" s="20"/>
      <c r="J29" s="20"/>
      <c r="K29" s="19"/>
      <c r="M29" s="31" t="s">
        <v>189</v>
      </c>
    </row>
    <row r="30" spans="1:19" ht="17" thickBot="1" x14ac:dyDescent="0.25">
      <c r="A30" s="22" t="s">
        <v>7</v>
      </c>
      <c r="B30" s="20"/>
      <c r="C30" s="21"/>
      <c r="D30" s="21"/>
      <c r="E30" s="21"/>
      <c r="F30" s="20"/>
      <c r="G30" s="20"/>
      <c r="H30" s="20"/>
      <c r="I30" s="20"/>
      <c r="J30" s="20"/>
      <c r="K30" s="19"/>
      <c r="M30" s="15" t="s">
        <v>188</v>
      </c>
    </row>
    <row r="32" spans="1:19" ht="17" x14ac:dyDescent="0.2">
      <c r="M32" s="63"/>
      <c r="N32" s="89" t="s">
        <v>187</v>
      </c>
    </row>
    <row r="33" spans="13:18" x14ac:dyDescent="0.2">
      <c r="M33" s="184" t="s">
        <v>8</v>
      </c>
      <c r="N33" s="185">
        <f>E12*3/12+E13*6/12</f>
        <v>2626.25</v>
      </c>
      <c r="O33" s="15" t="s">
        <v>275</v>
      </c>
    </row>
    <row r="36" spans="13:18" x14ac:dyDescent="0.2">
      <c r="M36" s="31" t="s">
        <v>186</v>
      </c>
    </row>
    <row r="37" spans="13:18" x14ac:dyDescent="0.2">
      <c r="M37" s="17"/>
    </row>
    <row r="38" spans="13:18" x14ac:dyDescent="0.2">
      <c r="M38" s="123"/>
      <c r="N38" s="138" t="s">
        <v>185</v>
      </c>
      <c r="O38" s="195"/>
    </row>
    <row r="39" spans="13:18" x14ac:dyDescent="0.2">
      <c r="M39" s="63" t="s">
        <v>184</v>
      </c>
      <c r="N39" s="196">
        <v>45031</v>
      </c>
      <c r="O39" s="296" t="s">
        <v>183</v>
      </c>
      <c r="P39" s="296"/>
      <c r="Q39" s="296"/>
      <c r="R39" s="296"/>
    </row>
    <row r="40" spans="13:18" x14ac:dyDescent="0.2">
      <c r="M40" s="184" t="s">
        <v>182</v>
      </c>
      <c r="N40" s="197">
        <v>0</v>
      </c>
      <c r="O40" s="15" t="s">
        <v>180</v>
      </c>
    </row>
    <row r="41" spans="13:18" x14ac:dyDescent="0.2">
      <c r="M41" s="108" t="s">
        <v>181</v>
      </c>
      <c r="N41" s="197">
        <v>0</v>
      </c>
      <c r="O41" s="15" t="s">
        <v>180</v>
      </c>
    </row>
    <row r="42" spans="13:18" x14ac:dyDescent="0.2">
      <c r="M42" s="108" t="s">
        <v>179</v>
      </c>
      <c r="N42" s="197">
        <v>2560</v>
      </c>
      <c r="O42" s="15" t="s">
        <v>178</v>
      </c>
    </row>
    <row r="43" spans="13:18" x14ac:dyDescent="0.2">
      <c r="M43" s="108" t="s">
        <v>177</v>
      </c>
      <c r="N43" s="197">
        <v>0</v>
      </c>
      <c r="O43" s="15" t="s">
        <v>176</v>
      </c>
    </row>
    <row r="44" spans="13:18" x14ac:dyDescent="0.2">
      <c r="M44" s="108" t="s">
        <v>175</v>
      </c>
      <c r="N44" s="197">
        <f>E12</f>
        <v>1965</v>
      </c>
    </row>
    <row r="45" spans="13:18" x14ac:dyDescent="0.2">
      <c r="M45" s="192" t="s">
        <v>174</v>
      </c>
      <c r="N45" s="198">
        <v>0</v>
      </c>
      <c r="O45" s="122" t="s">
        <v>276</v>
      </c>
      <c r="P45" s="122"/>
      <c r="Q45" s="122"/>
      <c r="R45" s="122"/>
    </row>
    <row r="46" spans="13:18" x14ac:dyDescent="0.2">
      <c r="M46" s="108" t="s">
        <v>8</v>
      </c>
      <c r="N46" s="197">
        <f>SUM(N40:N45)</f>
        <v>4525</v>
      </c>
    </row>
    <row r="47" spans="13:18" x14ac:dyDescent="0.2">
      <c r="M47" s="16"/>
      <c r="N47" s="92"/>
      <c r="O47" s="199"/>
    </row>
    <row r="48" spans="13:18" x14ac:dyDescent="0.2">
      <c r="M48" s="16"/>
      <c r="N48" s="92"/>
      <c r="O48" s="199"/>
    </row>
    <row r="49" spans="13:21" ht="19" x14ac:dyDescent="0.25">
      <c r="M49" s="18" t="s">
        <v>6</v>
      </c>
      <c r="N49" s="17"/>
    </row>
    <row r="50" spans="13:21" x14ac:dyDescent="0.2">
      <c r="M50" s="297" t="s">
        <v>173</v>
      </c>
      <c r="N50" s="297"/>
      <c r="O50" s="297"/>
      <c r="P50" s="297"/>
      <c r="Q50" s="297"/>
      <c r="R50" s="297"/>
      <c r="S50" s="297"/>
    </row>
    <row r="51" spans="13:21" x14ac:dyDescent="0.2">
      <c r="M51" s="297"/>
      <c r="N51" s="297"/>
      <c r="O51" s="297"/>
      <c r="P51" s="297"/>
      <c r="Q51" s="297"/>
      <c r="R51" s="297"/>
      <c r="S51" s="297"/>
    </row>
    <row r="52" spans="13:21" x14ac:dyDescent="0.2">
      <c r="M52" s="297"/>
      <c r="N52" s="297"/>
      <c r="O52" s="297"/>
      <c r="P52" s="297"/>
      <c r="Q52" s="297"/>
      <c r="R52" s="297"/>
      <c r="S52" s="297"/>
      <c r="T52" s="16"/>
      <c r="U52" s="16"/>
    </row>
    <row r="53" spans="13:21" x14ac:dyDescent="0.2">
      <c r="M53" s="297"/>
      <c r="N53" s="297"/>
      <c r="O53" s="297"/>
      <c r="P53" s="297"/>
      <c r="Q53" s="297"/>
      <c r="R53" s="297"/>
      <c r="S53" s="297"/>
      <c r="T53" s="16"/>
      <c r="U53" s="16"/>
    </row>
    <row r="54" spans="13:21" x14ac:dyDescent="0.2">
      <c r="N54" s="16"/>
      <c r="O54" s="16"/>
      <c r="P54" s="16"/>
      <c r="Q54" s="16"/>
      <c r="R54" s="16"/>
      <c r="S54" s="16"/>
      <c r="T54" s="16"/>
      <c r="U54" s="16"/>
    </row>
    <row r="55" spans="13:21" ht="19" x14ac:dyDescent="0.25">
      <c r="M55" s="18" t="s">
        <v>5</v>
      </c>
      <c r="N55" s="16"/>
      <c r="O55" s="16"/>
      <c r="P55" s="16"/>
      <c r="Q55" s="16"/>
      <c r="R55" s="16"/>
      <c r="S55" s="16"/>
      <c r="T55" s="16"/>
      <c r="U55" s="16"/>
    </row>
    <row r="56" spans="13:21" x14ac:dyDescent="0.2">
      <c r="M56" s="15" t="s">
        <v>172</v>
      </c>
      <c r="N56" s="16"/>
      <c r="O56" s="16"/>
      <c r="P56" s="16"/>
      <c r="Q56" s="16"/>
      <c r="R56" s="16"/>
      <c r="S56" s="16"/>
      <c r="T56" s="16"/>
      <c r="U56" s="16"/>
    </row>
    <row r="57" spans="13:21" x14ac:dyDescent="0.2">
      <c r="M57" s="16"/>
      <c r="N57" s="16"/>
      <c r="O57" s="16"/>
      <c r="P57" s="16"/>
      <c r="Q57" s="16"/>
      <c r="R57" s="16"/>
      <c r="S57" s="16"/>
      <c r="T57" s="16"/>
      <c r="U57" s="16"/>
    </row>
    <row r="58" spans="13:21" x14ac:dyDescent="0.2">
      <c r="M58" s="16"/>
      <c r="N58" s="16"/>
      <c r="O58" s="16"/>
      <c r="P58" s="16"/>
      <c r="Q58" s="16"/>
      <c r="R58" s="16"/>
      <c r="S58" s="16"/>
      <c r="T58" s="16"/>
      <c r="U58" s="16"/>
    </row>
    <row r="59" spans="13:21" x14ac:dyDescent="0.2">
      <c r="M59" s="16"/>
      <c r="N59" s="16"/>
      <c r="O59" s="16"/>
      <c r="P59" s="16"/>
      <c r="Q59" s="16"/>
      <c r="R59" s="16"/>
      <c r="S59" s="16"/>
      <c r="T59" s="16"/>
      <c r="U59" s="16"/>
    </row>
    <row r="60" spans="13:21" x14ac:dyDescent="0.2">
      <c r="M60" s="16"/>
      <c r="N60" s="16"/>
      <c r="O60" s="16"/>
      <c r="P60" s="16"/>
      <c r="Q60" s="16"/>
      <c r="R60" s="16"/>
      <c r="S60" s="16"/>
      <c r="T60" s="16"/>
      <c r="U60" s="16"/>
    </row>
    <row r="61" spans="13:21" x14ac:dyDescent="0.2">
      <c r="M61" s="16"/>
      <c r="N61" s="16"/>
      <c r="O61" s="16"/>
      <c r="P61" s="16"/>
      <c r="Q61" s="16"/>
      <c r="R61" s="16"/>
      <c r="S61" s="16"/>
      <c r="T61" s="16"/>
      <c r="U61" s="16"/>
    </row>
    <row r="62" spans="13:21" x14ac:dyDescent="0.2">
      <c r="M62" s="16"/>
      <c r="N62" s="16"/>
      <c r="O62" s="16"/>
      <c r="P62" s="16"/>
      <c r="Q62" s="16"/>
      <c r="R62" s="16"/>
      <c r="S62" s="16"/>
      <c r="T62" s="16"/>
      <c r="U62" s="16"/>
    </row>
    <row r="63" spans="13:21" x14ac:dyDescent="0.2">
      <c r="M63" s="16"/>
      <c r="N63" s="16"/>
      <c r="O63" s="16"/>
      <c r="P63" s="16"/>
      <c r="Q63" s="16"/>
      <c r="R63" s="16"/>
      <c r="S63" s="16"/>
      <c r="T63" s="16"/>
      <c r="U63" s="16"/>
    </row>
    <row r="64" spans="13:21" x14ac:dyDescent="0.2">
      <c r="M64" s="16"/>
      <c r="N64" s="16"/>
      <c r="O64" s="16"/>
      <c r="P64" s="16"/>
      <c r="Q64" s="16"/>
      <c r="R64" s="16"/>
      <c r="S64" s="16"/>
      <c r="T64" s="16"/>
      <c r="U64" s="16"/>
    </row>
    <row r="65" spans="13:21" x14ac:dyDescent="0.2">
      <c r="M65" s="16"/>
      <c r="N65" s="16"/>
      <c r="O65" s="16"/>
      <c r="P65" s="16"/>
      <c r="Q65" s="16"/>
      <c r="R65" s="16"/>
      <c r="S65" s="16"/>
      <c r="T65" s="16"/>
      <c r="U65" s="16"/>
    </row>
    <row r="66" spans="13:21" x14ac:dyDescent="0.2">
      <c r="M66" s="16"/>
      <c r="N66" s="16"/>
      <c r="O66" s="16"/>
      <c r="P66" s="16"/>
      <c r="Q66" s="16"/>
      <c r="R66" s="16"/>
      <c r="S66" s="16"/>
      <c r="T66" s="16"/>
      <c r="U66" s="16"/>
    </row>
    <row r="67" spans="13:21" x14ac:dyDescent="0.2">
      <c r="M67" s="16"/>
      <c r="N67" s="16"/>
      <c r="O67" s="16"/>
      <c r="P67" s="16"/>
      <c r="Q67" s="16"/>
      <c r="R67" s="16"/>
      <c r="S67" s="16"/>
      <c r="T67" s="16"/>
      <c r="U67" s="16"/>
    </row>
    <row r="68" spans="13:21" x14ac:dyDescent="0.2">
      <c r="M68" s="16"/>
      <c r="N68" s="16"/>
      <c r="O68" s="16"/>
      <c r="P68" s="16"/>
      <c r="Q68" s="16"/>
      <c r="R68" s="16"/>
      <c r="S68" s="16"/>
      <c r="T68" s="16"/>
      <c r="U68" s="16"/>
    </row>
    <row r="69" spans="13:21" x14ac:dyDescent="0.2">
      <c r="M69" s="16"/>
      <c r="N69" s="16"/>
      <c r="O69" s="16"/>
      <c r="P69" s="16"/>
      <c r="Q69" s="16"/>
      <c r="R69" s="16"/>
      <c r="S69" s="16"/>
      <c r="T69" s="16"/>
      <c r="U69" s="16"/>
    </row>
    <row r="70" spans="13:21" x14ac:dyDescent="0.2">
      <c r="M70" s="16"/>
      <c r="N70" s="16"/>
      <c r="O70" s="16"/>
      <c r="P70" s="16"/>
      <c r="Q70" s="16"/>
      <c r="R70" s="16"/>
      <c r="S70" s="16"/>
      <c r="T70" s="16"/>
      <c r="U70" s="16"/>
    </row>
    <row r="71" spans="13:21" x14ac:dyDescent="0.2">
      <c r="M71" s="16"/>
      <c r="N71" s="16"/>
      <c r="O71" s="16"/>
      <c r="P71" s="16"/>
      <c r="Q71" s="16"/>
      <c r="R71" s="16"/>
      <c r="S71" s="16"/>
      <c r="T71" s="16"/>
      <c r="U71" s="16"/>
    </row>
    <row r="72" spans="13:21" x14ac:dyDescent="0.2">
      <c r="M72" s="16"/>
      <c r="N72" s="16"/>
      <c r="O72" s="16"/>
      <c r="P72" s="16"/>
      <c r="Q72" s="16"/>
      <c r="R72" s="16"/>
      <c r="S72" s="16"/>
      <c r="T72" s="16"/>
      <c r="U72" s="16"/>
    </row>
    <row r="73" spans="13:21" x14ac:dyDescent="0.2">
      <c r="M73" s="16"/>
      <c r="N73" s="16"/>
      <c r="O73" s="16"/>
      <c r="P73" s="16"/>
      <c r="Q73" s="16"/>
      <c r="R73" s="16"/>
      <c r="S73" s="16"/>
      <c r="T73" s="16"/>
      <c r="U73" s="16"/>
    </row>
    <row r="74" spans="13:21" x14ac:dyDescent="0.2">
      <c r="M74" s="16"/>
      <c r="N74" s="16"/>
      <c r="O74" s="16"/>
      <c r="P74" s="16"/>
      <c r="Q74" s="16"/>
      <c r="R74" s="16"/>
      <c r="S74" s="16"/>
      <c r="T74" s="16"/>
      <c r="U74" s="16"/>
    </row>
    <row r="75" spans="13:21" x14ac:dyDescent="0.2">
      <c r="M75" s="16"/>
      <c r="N75" s="16"/>
      <c r="O75" s="16"/>
      <c r="P75" s="16"/>
      <c r="Q75" s="16"/>
      <c r="R75" s="16"/>
      <c r="S75" s="16"/>
      <c r="T75" s="16"/>
      <c r="U75" s="16"/>
    </row>
    <row r="76" spans="13:21" x14ac:dyDescent="0.2">
      <c r="M76" s="16"/>
      <c r="N76" s="16"/>
      <c r="O76" s="16"/>
      <c r="P76" s="16"/>
      <c r="Q76" s="16"/>
      <c r="R76" s="16"/>
      <c r="S76" s="16"/>
      <c r="T76" s="16"/>
      <c r="U76" s="16"/>
    </row>
    <row r="77" spans="13:21" x14ac:dyDescent="0.2">
      <c r="M77" s="16"/>
      <c r="N77" s="16"/>
      <c r="O77" s="16"/>
      <c r="P77" s="16"/>
      <c r="Q77" s="16"/>
      <c r="R77" s="16"/>
      <c r="S77" s="16"/>
      <c r="T77" s="16"/>
      <c r="U77" s="16"/>
    </row>
    <row r="78" spans="13:21" x14ac:dyDescent="0.2">
      <c r="M78" s="16"/>
      <c r="N78" s="16"/>
      <c r="O78" s="16"/>
      <c r="P78" s="16"/>
      <c r="Q78" s="16"/>
      <c r="R78" s="16"/>
      <c r="S78" s="16"/>
      <c r="T78" s="16"/>
      <c r="U78" s="16"/>
    </row>
    <row r="79" spans="13:21" x14ac:dyDescent="0.2">
      <c r="M79" s="16"/>
      <c r="N79" s="16"/>
      <c r="O79" s="16"/>
      <c r="P79" s="16"/>
      <c r="Q79" s="16"/>
      <c r="R79" s="16"/>
      <c r="S79" s="16"/>
      <c r="T79" s="16"/>
      <c r="U79" s="16"/>
    </row>
    <row r="80" spans="13:21" x14ac:dyDescent="0.2">
      <c r="M80" s="16"/>
      <c r="N80" s="16"/>
      <c r="O80" s="16"/>
      <c r="P80" s="16"/>
      <c r="Q80" s="16"/>
      <c r="R80" s="16"/>
      <c r="S80" s="16"/>
      <c r="T80" s="16"/>
      <c r="U80" s="16"/>
    </row>
    <row r="81" spans="12:66" x14ac:dyDescent="0.2">
      <c r="M81" s="16"/>
      <c r="N81" s="16"/>
      <c r="O81" s="16"/>
      <c r="P81" s="16"/>
      <c r="Q81" s="16"/>
      <c r="R81" s="16"/>
      <c r="S81" s="16"/>
      <c r="T81" s="16"/>
      <c r="U81" s="16"/>
    </row>
    <row r="82" spans="12:66" x14ac:dyDescent="0.2">
      <c r="M82" s="16"/>
      <c r="N82" s="16"/>
      <c r="O82" s="16"/>
      <c r="P82" s="16"/>
      <c r="Q82" s="16"/>
      <c r="R82" s="16"/>
      <c r="S82" s="16"/>
      <c r="T82" s="16"/>
      <c r="U82" s="16"/>
    </row>
    <row r="83" spans="12:66" x14ac:dyDescent="0.2">
      <c r="M83" s="16"/>
      <c r="N83" s="16"/>
      <c r="O83" s="16"/>
      <c r="P83" s="16"/>
      <c r="Q83" s="16"/>
      <c r="R83" s="16"/>
      <c r="S83" s="16"/>
      <c r="T83" s="16"/>
      <c r="U83" s="16"/>
    </row>
    <row r="84" spans="12:66" x14ac:dyDescent="0.2">
      <c r="M84" s="16"/>
      <c r="N84" s="16"/>
      <c r="O84" s="16"/>
      <c r="P84" s="16"/>
      <c r="Q84" s="16"/>
      <c r="R84" s="16"/>
      <c r="S84" s="16"/>
      <c r="T84" s="16"/>
      <c r="U84" s="16"/>
    </row>
    <row r="85" spans="12:66" x14ac:dyDescent="0.2">
      <c r="M85" s="16"/>
      <c r="N85" s="16"/>
      <c r="O85" s="16"/>
      <c r="P85" s="16"/>
      <c r="Q85" s="16"/>
      <c r="R85" s="16"/>
      <c r="S85" s="16"/>
      <c r="T85" s="16"/>
      <c r="U85" s="16"/>
    </row>
    <row r="86" spans="12:66" x14ac:dyDescent="0.2">
      <c r="M86" s="16"/>
      <c r="N86" s="16"/>
      <c r="O86" s="16"/>
      <c r="P86" s="16"/>
      <c r="Q86" s="16"/>
      <c r="R86" s="16"/>
      <c r="S86" s="16"/>
      <c r="T86" s="16"/>
      <c r="U86" s="16"/>
    </row>
    <row r="87" spans="12:66" x14ac:dyDescent="0.2">
      <c r="M87" s="16"/>
      <c r="N87" s="16"/>
      <c r="O87" s="16"/>
      <c r="P87" s="16"/>
      <c r="Q87" s="16"/>
      <c r="R87" s="16"/>
      <c r="S87" s="16"/>
      <c r="T87" s="16"/>
      <c r="U87" s="16"/>
    </row>
    <row r="88" spans="12:66" x14ac:dyDescent="0.2">
      <c r="M88" s="16"/>
      <c r="N88" s="16"/>
      <c r="O88" s="16"/>
      <c r="P88" s="16"/>
      <c r="Q88" s="16"/>
      <c r="R88" s="16"/>
      <c r="S88" s="16"/>
      <c r="T88" s="16"/>
      <c r="U88" s="16"/>
      <c r="V88" s="16"/>
    </row>
    <row r="89" spans="12:66" x14ac:dyDescent="0.2">
      <c r="M89" s="16"/>
      <c r="N89" s="16"/>
      <c r="O89" s="16"/>
      <c r="P89" s="16"/>
      <c r="Q89" s="16"/>
      <c r="R89" s="16"/>
      <c r="S89" s="16"/>
      <c r="T89" s="16"/>
      <c r="U89" s="16"/>
      <c r="V89" s="16"/>
    </row>
    <row r="90" spans="12:66" x14ac:dyDescent="0.2">
      <c r="M90" s="16"/>
      <c r="N90" s="16"/>
      <c r="O90" s="16"/>
      <c r="P90" s="16"/>
      <c r="Q90" s="16"/>
      <c r="R90" s="16"/>
      <c r="S90" s="16"/>
      <c r="T90" s="16"/>
      <c r="U90" s="16"/>
      <c r="V90" s="16"/>
    </row>
    <row r="91" spans="12:66" x14ac:dyDescent="0.2">
      <c r="M91" s="16"/>
      <c r="N91" s="16"/>
      <c r="O91" s="16"/>
      <c r="P91" s="16"/>
      <c r="Q91" s="16"/>
      <c r="R91" s="16"/>
      <c r="S91" s="16"/>
      <c r="T91" s="16"/>
      <c r="U91" s="16"/>
      <c r="V91" s="16"/>
    </row>
    <row r="92" spans="12:66" x14ac:dyDescent="0.2">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row>
    <row r="93" spans="12:66" x14ac:dyDescent="0.2">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row>
    <row r="94" spans="12:66" x14ac:dyDescent="0.2">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row>
    <row r="95" spans="12:66" x14ac:dyDescent="0.2">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row>
    <row r="96" spans="12:66" x14ac:dyDescent="0.2">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row>
    <row r="97" spans="1:66" x14ac:dyDescent="0.2">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row>
    <row r="98" spans="1:66" x14ac:dyDescent="0.2">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row>
    <row r="99" spans="1:66" x14ac:dyDescent="0.2">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row>
    <row r="100" spans="1:66" x14ac:dyDescent="0.2">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row>
    <row r="101" spans="1:66" x14ac:dyDescent="0.2">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row>
    <row r="102" spans="1:66" x14ac:dyDescent="0.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row>
    <row r="103" spans="1:66" x14ac:dyDescent="0.2">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row>
    <row r="104" spans="1:66" x14ac:dyDescent="0.2">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row>
    <row r="105" spans="1:66" x14ac:dyDescent="0.2">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row>
    <row r="106" spans="1:66" x14ac:dyDescent="0.2">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row>
    <row r="107" spans="1:66" x14ac:dyDescent="0.2">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row>
    <row r="108" spans="1:66" x14ac:dyDescent="0.2">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row>
    <row r="109" spans="1:66" x14ac:dyDescent="0.2">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row>
    <row r="110" spans="1:66" x14ac:dyDescent="0.2">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row>
    <row r="111" spans="1:66" x14ac:dyDescent="0.2">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row>
    <row r="112" spans="1:66" x14ac:dyDescent="0.2">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row>
    <row r="113" spans="1:66" x14ac:dyDescent="0.2">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row>
    <row r="114" spans="1:66" x14ac:dyDescent="0.2">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row>
    <row r="115" spans="1:66" x14ac:dyDescent="0.2">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row>
    <row r="116" spans="1:66" x14ac:dyDescent="0.2">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row>
    <row r="117" spans="1:66" x14ac:dyDescent="0.2">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row>
    <row r="118" spans="1:66" x14ac:dyDescent="0.2">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row>
    <row r="119" spans="1:66" x14ac:dyDescent="0.2">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row>
    <row r="120" spans="1:66" x14ac:dyDescent="0.2">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row>
    <row r="121" spans="1:66" x14ac:dyDescent="0.2">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row>
    <row r="122" spans="1:66" x14ac:dyDescent="0.2">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row>
    <row r="123" spans="1:66" x14ac:dyDescent="0.2">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row>
    <row r="124" spans="1:66" x14ac:dyDescent="0.2">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row>
    <row r="125" spans="1:66" x14ac:dyDescent="0.2">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row>
    <row r="126" spans="1:66" x14ac:dyDescent="0.2">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row>
    <row r="127" spans="1:66" x14ac:dyDescent="0.2">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row>
    <row r="128" spans="1:66" x14ac:dyDescent="0.2">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row>
    <row r="129" spans="1:66" x14ac:dyDescent="0.2">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row>
    <row r="130" spans="1:66" x14ac:dyDescent="0.2">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row>
    <row r="131" spans="1:66" x14ac:dyDescent="0.2">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row>
    <row r="132" spans="1:66" x14ac:dyDescent="0.2">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row>
    <row r="133" spans="1:66" x14ac:dyDescent="0.2">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row>
    <row r="134" spans="1:66" x14ac:dyDescent="0.2">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row>
    <row r="135" spans="1:66" x14ac:dyDescent="0.2">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row>
    <row r="136" spans="1:66" x14ac:dyDescent="0.2">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row>
    <row r="137" spans="1:66" x14ac:dyDescent="0.2">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row>
    <row r="138" spans="1:66" x14ac:dyDescent="0.2">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row>
    <row r="139" spans="1:66" x14ac:dyDescent="0.2">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row>
    <row r="140" spans="1:66" x14ac:dyDescent="0.2">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row>
    <row r="141" spans="1:66" x14ac:dyDescent="0.2">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row>
    <row r="142" spans="1:66" x14ac:dyDescent="0.2">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row>
    <row r="143" spans="1:66" x14ac:dyDescent="0.2">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row>
    <row r="144" spans="1:66" x14ac:dyDescent="0.2">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row>
    <row r="145" spans="1:66" x14ac:dyDescent="0.2">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row>
    <row r="146" spans="1:66" x14ac:dyDescent="0.2">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row>
    <row r="147" spans="1:66" x14ac:dyDescent="0.2">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row>
    <row r="148" spans="1:66" x14ac:dyDescent="0.2">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row>
    <row r="149" spans="1:66" x14ac:dyDescent="0.2">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row>
    <row r="150" spans="1:66" x14ac:dyDescent="0.2">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row>
    <row r="151" spans="1:66" x14ac:dyDescent="0.2">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row>
    <row r="152" spans="1:66" x14ac:dyDescent="0.2">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row>
    <row r="153" spans="1:66" x14ac:dyDescent="0.2">
      <c r="A153" s="16"/>
      <c r="B153" s="16"/>
      <c r="C153" s="16"/>
      <c r="D153" s="16"/>
      <c r="E153" s="16"/>
      <c r="F153" s="16"/>
      <c r="G153" s="16"/>
      <c r="H153" s="16"/>
      <c r="I153" s="16"/>
      <c r="J153" s="16"/>
      <c r="K153" s="16"/>
      <c r="L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row>
    <row r="154" spans="1:66" x14ac:dyDescent="0.2">
      <c r="A154" s="16"/>
      <c r="B154" s="16"/>
      <c r="C154" s="16"/>
      <c r="D154" s="16"/>
      <c r="E154" s="16"/>
      <c r="F154" s="16"/>
      <c r="G154" s="16"/>
      <c r="H154" s="16"/>
      <c r="I154" s="16"/>
      <c r="J154" s="16"/>
      <c r="K154" s="16"/>
      <c r="L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row>
    <row r="155" spans="1:66" x14ac:dyDescent="0.2">
      <c r="A155" s="16"/>
      <c r="B155" s="16"/>
      <c r="C155" s="16"/>
      <c r="D155" s="16"/>
      <c r="E155" s="16"/>
      <c r="F155" s="16"/>
      <c r="G155" s="16"/>
      <c r="H155" s="16"/>
      <c r="I155" s="16"/>
      <c r="J155" s="16"/>
      <c r="K155" s="16"/>
      <c r="L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row>
    <row r="156" spans="1:66" x14ac:dyDescent="0.2">
      <c r="A156" s="16"/>
      <c r="B156" s="16"/>
      <c r="C156" s="16"/>
      <c r="D156" s="16"/>
      <c r="E156" s="16"/>
      <c r="F156" s="16"/>
      <c r="G156" s="16"/>
      <c r="H156" s="16"/>
      <c r="I156" s="16"/>
      <c r="J156" s="16"/>
      <c r="K156" s="16"/>
      <c r="L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row>
    <row r="157" spans="1:66" x14ac:dyDescent="0.2">
      <c r="A157" s="16"/>
      <c r="B157" s="16"/>
      <c r="C157" s="16"/>
      <c r="D157" s="16"/>
      <c r="E157" s="16"/>
      <c r="F157" s="16"/>
      <c r="G157" s="16"/>
      <c r="H157" s="16"/>
      <c r="I157" s="16"/>
      <c r="J157" s="16"/>
      <c r="K157" s="16"/>
      <c r="L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row>
    <row r="158" spans="1:66" x14ac:dyDescent="0.2">
      <c r="A158" s="16"/>
      <c r="B158" s="16"/>
      <c r="C158" s="16"/>
      <c r="D158" s="16"/>
      <c r="E158" s="16"/>
      <c r="F158" s="16"/>
      <c r="G158" s="16"/>
      <c r="H158" s="16"/>
      <c r="I158" s="16"/>
      <c r="J158" s="16"/>
      <c r="K158" s="16"/>
      <c r="L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row>
    <row r="159" spans="1:66" x14ac:dyDescent="0.2">
      <c r="A159" s="16"/>
      <c r="B159" s="16"/>
      <c r="C159" s="16"/>
      <c r="D159" s="16"/>
      <c r="E159" s="16"/>
      <c r="F159" s="16"/>
      <c r="G159" s="16"/>
      <c r="H159" s="16"/>
      <c r="I159" s="16"/>
      <c r="J159" s="16"/>
      <c r="K159" s="16"/>
      <c r="L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row>
    <row r="160" spans="1:66" x14ac:dyDescent="0.2">
      <c r="A160" s="16"/>
      <c r="B160" s="16"/>
      <c r="C160" s="16"/>
      <c r="D160" s="16"/>
      <c r="E160" s="16"/>
      <c r="F160" s="16"/>
      <c r="G160" s="16"/>
      <c r="H160" s="16"/>
      <c r="I160" s="16"/>
      <c r="J160" s="16"/>
      <c r="K160" s="16"/>
      <c r="L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row>
    <row r="161" spans="1:66" x14ac:dyDescent="0.2">
      <c r="A161" s="16"/>
      <c r="B161" s="16"/>
      <c r="C161" s="16"/>
      <c r="D161" s="16"/>
      <c r="E161" s="16"/>
      <c r="F161" s="16"/>
      <c r="G161" s="16"/>
      <c r="H161" s="16"/>
      <c r="I161" s="16"/>
      <c r="J161" s="16"/>
      <c r="K161" s="16"/>
      <c r="L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row>
    <row r="162" spans="1:66" x14ac:dyDescent="0.2">
      <c r="A162" s="16"/>
      <c r="B162" s="16"/>
      <c r="C162" s="16"/>
      <c r="D162" s="16"/>
      <c r="E162" s="16"/>
      <c r="F162" s="16"/>
      <c r="G162" s="16"/>
      <c r="H162" s="16"/>
      <c r="I162" s="16"/>
      <c r="J162" s="16"/>
      <c r="K162" s="16"/>
      <c r="L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row>
    <row r="163" spans="1:66" x14ac:dyDescent="0.2">
      <c r="A163" s="16"/>
      <c r="B163" s="16"/>
      <c r="C163" s="16"/>
      <c r="D163" s="16"/>
      <c r="E163" s="16"/>
      <c r="F163" s="16"/>
      <c r="G163" s="16"/>
      <c r="H163" s="16"/>
      <c r="I163" s="16"/>
      <c r="J163" s="16"/>
      <c r="K163" s="16"/>
      <c r="L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row>
    <row r="164" spans="1:66" x14ac:dyDescent="0.2">
      <c r="A164" s="16"/>
      <c r="B164" s="16"/>
      <c r="C164" s="16"/>
      <c r="D164" s="16"/>
      <c r="E164" s="16"/>
      <c r="F164" s="16"/>
      <c r="G164" s="16"/>
      <c r="H164" s="16"/>
      <c r="I164" s="16"/>
      <c r="J164" s="16"/>
      <c r="K164" s="16"/>
      <c r="L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row>
    <row r="165" spans="1:66" x14ac:dyDescent="0.2">
      <c r="A165" s="16"/>
      <c r="B165" s="16"/>
      <c r="C165" s="16"/>
      <c r="D165" s="16"/>
      <c r="E165" s="16"/>
      <c r="F165" s="16"/>
      <c r="G165" s="16"/>
      <c r="H165" s="16"/>
      <c r="I165" s="16"/>
      <c r="J165" s="16"/>
      <c r="K165" s="16"/>
      <c r="L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row>
    <row r="166" spans="1:66" x14ac:dyDescent="0.2">
      <c r="A166" s="16"/>
      <c r="B166" s="16"/>
      <c r="C166" s="16"/>
      <c r="D166" s="16"/>
      <c r="E166" s="16"/>
      <c r="F166" s="16"/>
      <c r="G166" s="16"/>
      <c r="H166" s="16"/>
      <c r="I166" s="16"/>
      <c r="J166" s="16"/>
      <c r="K166" s="16"/>
      <c r="L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row>
    <row r="167" spans="1:66" x14ac:dyDescent="0.2">
      <c r="A167" s="16"/>
      <c r="B167" s="16"/>
      <c r="C167" s="16"/>
      <c r="D167" s="16"/>
      <c r="E167" s="16"/>
      <c r="F167" s="16"/>
      <c r="G167" s="16"/>
      <c r="H167" s="16"/>
      <c r="I167" s="16"/>
      <c r="J167" s="16"/>
      <c r="K167" s="16"/>
      <c r="L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row>
    <row r="168" spans="1:66" x14ac:dyDescent="0.2">
      <c r="A168" s="16"/>
      <c r="B168" s="16"/>
      <c r="C168" s="16"/>
      <c r="D168" s="16"/>
      <c r="E168" s="16"/>
      <c r="F168" s="16"/>
      <c r="G168" s="16"/>
      <c r="H168" s="16"/>
      <c r="I168" s="16"/>
      <c r="J168" s="16"/>
      <c r="K168" s="16"/>
      <c r="L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row>
    <row r="169" spans="1:66" x14ac:dyDescent="0.2">
      <c r="A169" s="16"/>
      <c r="B169" s="16"/>
      <c r="C169" s="16"/>
      <c r="D169" s="16"/>
      <c r="E169" s="16"/>
      <c r="F169" s="16"/>
      <c r="G169" s="16"/>
      <c r="H169" s="16"/>
      <c r="I169" s="16"/>
      <c r="J169" s="16"/>
      <c r="K169" s="16"/>
      <c r="L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row>
    <row r="170" spans="1:66" x14ac:dyDescent="0.2">
      <c r="A170" s="16"/>
      <c r="B170" s="16"/>
      <c r="C170" s="16"/>
      <c r="D170" s="16"/>
      <c r="E170" s="16"/>
      <c r="F170" s="16"/>
      <c r="G170" s="16"/>
      <c r="H170" s="16"/>
      <c r="I170" s="16"/>
      <c r="J170" s="16"/>
      <c r="K170" s="16"/>
      <c r="L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row>
    <row r="171" spans="1:66" x14ac:dyDescent="0.2">
      <c r="A171" s="16"/>
      <c r="B171" s="16"/>
      <c r="C171" s="16"/>
      <c r="D171" s="16"/>
      <c r="E171" s="16"/>
      <c r="F171" s="16"/>
      <c r="G171" s="16"/>
      <c r="H171" s="16"/>
      <c r="I171" s="16"/>
      <c r="J171" s="16"/>
      <c r="K171" s="16"/>
      <c r="L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row>
    <row r="172" spans="1:66" x14ac:dyDescent="0.2">
      <c r="A172" s="16"/>
      <c r="B172" s="16"/>
      <c r="C172" s="16"/>
      <c r="D172" s="16"/>
      <c r="E172" s="16"/>
      <c r="F172" s="16"/>
      <c r="G172" s="16"/>
      <c r="H172" s="16"/>
      <c r="I172" s="16"/>
      <c r="J172" s="16"/>
      <c r="K172" s="16"/>
      <c r="L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row>
    <row r="173" spans="1:66" x14ac:dyDescent="0.2">
      <c r="A173" s="16"/>
      <c r="B173" s="16"/>
      <c r="C173" s="16"/>
      <c r="D173" s="16"/>
      <c r="E173" s="16"/>
      <c r="F173" s="16"/>
      <c r="G173" s="16"/>
      <c r="H173" s="16"/>
      <c r="I173" s="16"/>
      <c r="J173" s="16"/>
      <c r="K173" s="16"/>
      <c r="L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row>
    <row r="174" spans="1:66" x14ac:dyDescent="0.2">
      <c r="A174" s="16"/>
      <c r="B174" s="16"/>
      <c r="C174" s="16"/>
      <c r="D174" s="16"/>
      <c r="E174" s="16"/>
      <c r="F174" s="16"/>
      <c r="G174" s="16"/>
      <c r="H174" s="16"/>
      <c r="I174" s="16"/>
      <c r="J174" s="16"/>
      <c r="K174" s="16"/>
      <c r="L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row>
    <row r="175" spans="1:66" x14ac:dyDescent="0.2">
      <c r="A175" s="16"/>
      <c r="B175" s="16"/>
      <c r="C175" s="16"/>
      <c r="D175" s="16"/>
      <c r="E175" s="16"/>
      <c r="F175" s="16"/>
      <c r="G175" s="16"/>
      <c r="H175" s="16"/>
      <c r="I175" s="16"/>
      <c r="J175" s="16"/>
      <c r="K175" s="16"/>
      <c r="L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row>
    <row r="176" spans="1:66" x14ac:dyDescent="0.2">
      <c r="A176" s="16"/>
      <c r="B176" s="16"/>
      <c r="C176" s="16"/>
      <c r="D176" s="16"/>
      <c r="E176" s="16"/>
      <c r="F176" s="16"/>
      <c r="G176" s="16"/>
      <c r="H176" s="16"/>
      <c r="I176" s="16"/>
      <c r="J176" s="16"/>
      <c r="K176" s="16"/>
      <c r="L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row>
    <row r="177" spans="1:66" x14ac:dyDescent="0.2">
      <c r="A177" s="16"/>
      <c r="B177" s="16"/>
      <c r="C177" s="16"/>
      <c r="D177" s="16"/>
      <c r="E177" s="16"/>
      <c r="F177" s="16"/>
      <c r="G177" s="16"/>
      <c r="H177" s="16"/>
      <c r="I177" s="16"/>
      <c r="J177" s="16"/>
      <c r="K177" s="16"/>
      <c r="L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row>
    <row r="178" spans="1:66" x14ac:dyDescent="0.2">
      <c r="A178" s="16"/>
      <c r="B178" s="16"/>
      <c r="C178" s="16"/>
      <c r="D178" s="16"/>
      <c r="E178" s="16"/>
      <c r="F178" s="16"/>
      <c r="G178" s="16"/>
      <c r="H178" s="16"/>
      <c r="I178" s="16"/>
      <c r="J178" s="16"/>
      <c r="K178" s="16"/>
      <c r="L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row>
    <row r="179" spans="1:66" x14ac:dyDescent="0.2">
      <c r="A179" s="16"/>
      <c r="B179" s="16"/>
      <c r="C179" s="16"/>
      <c r="D179" s="16"/>
      <c r="E179" s="16"/>
      <c r="F179" s="16"/>
      <c r="G179" s="16"/>
      <c r="H179" s="16"/>
      <c r="I179" s="16"/>
      <c r="J179" s="16"/>
      <c r="K179" s="16"/>
      <c r="L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row>
    <row r="180" spans="1:66" x14ac:dyDescent="0.2">
      <c r="A180" s="16"/>
      <c r="B180" s="16"/>
      <c r="C180" s="16"/>
      <c r="D180" s="16"/>
      <c r="E180" s="16"/>
      <c r="F180" s="16"/>
      <c r="G180" s="16"/>
      <c r="H180" s="16"/>
      <c r="I180" s="16"/>
      <c r="J180" s="16"/>
      <c r="K180" s="16"/>
      <c r="L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row>
    <row r="181" spans="1:66" x14ac:dyDescent="0.2">
      <c r="A181" s="16"/>
      <c r="B181" s="16"/>
      <c r="C181" s="16"/>
      <c r="D181" s="16"/>
      <c r="E181" s="16"/>
      <c r="F181" s="16"/>
      <c r="G181" s="16"/>
      <c r="H181" s="16"/>
      <c r="I181" s="16"/>
      <c r="J181" s="16"/>
      <c r="K181" s="16"/>
      <c r="L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row>
    <row r="182" spans="1:66" x14ac:dyDescent="0.2">
      <c r="A182" s="16"/>
      <c r="B182" s="16"/>
      <c r="C182" s="16"/>
      <c r="D182" s="16"/>
      <c r="E182" s="16"/>
      <c r="F182" s="16"/>
      <c r="G182" s="16"/>
      <c r="H182" s="16"/>
      <c r="I182" s="16"/>
      <c r="J182" s="16"/>
      <c r="K182" s="16"/>
      <c r="L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row>
    <row r="183" spans="1:66" x14ac:dyDescent="0.2">
      <c r="A183" s="16"/>
      <c r="B183" s="16"/>
      <c r="C183" s="16"/>
      <c r="D183" s="16"/>
      <c r="E183" s="16"/>
      <c r="F183" s="16"/>
      <c r="G183" s="16"/>
      <c r="H183" s="16"/>
      <c r="I183" s="16"/>
      <c r="J183" s="16"/>
      <c r="K183" s="16"/>
      <c r="L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row>
    <row r="184" spans="1:66" x14ac:dyDescent="0.2">
      <c r="A184" s="16"/>
      <c r="B184" s="16"/>
      <c r="C184" s="16"/>
      <c r="D184" s="16"/>
      <c r="E184" s="16"/>
      <c r="F184" s="16"/>
      <c r="G184" s="16"/>
      <c r="H184" s="16"/>
      <c r="I184" s="16"/>
      <c r="J184" s="16"/>
      <c r="K184" s="16"/>
      <c r="L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row>
    <row r="185" spans="1:66" x14ac:dyDescent="0.2">
      <c r="A185" s="16"/>
      <c r="B185" s="16"/>
      <c r="C185" s="16"/>
      <c r="D185" s="16"/>
      <c r="E185" s="16"/>
      <c r="F185" s="16"/>
      <c r="G185" s="16"/>
      <c r="H185" s="16"/>
      <c r="I185" s="16"/>
      <c r="J185" s="16"/>
      <c r="K185" s="16"/>
      <c r="L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row>
    <row r="186" spans="1:66" x14ac:dyDescent="0.2">
      <c r="A186" s="16"/>
      <c r="B186" s="16"/>
      <c r="C186" s="16"/>
      <c r="D186" s="16"/>
      <c r="E186" s="16"/>
      <c r="F186" s="16"/>
      <c r="G186" s="16"/>
      <c r="H186" s="16"/>
      <c r="I186" s="16"/>
      <c r="J186" s="16"/>
      <c r="K186" s="16"/>
      <c r="L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row>
    <row r="187" spans="1:66" x14ac:dyDescent="0.2">
      <c r="A187" s="16"/>
      <c r="B187" s="16"/>
      <c r="C187" s="16"/>
      <c r="D187" s="16"/>
      <c r="E187" s="16"/>
      <c r="F187" s="16"/>
      <c r="G187" s="16"/>
      <c r="H187" s="16"/>
      <c r="I187" s="16"/>
      <c r="J187" s="16"/>
      <c r="K187" s="16"/>
      <c r="L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row>
    <row r="188" spans="1:66" x14ac:dyDescent="0.2">
      <c r="A188" s="16"/>
      <c r="B188" s="16"/>
      <c r="C188" s="16"/>
      <c r="D188" s="16"/>
      <c r="E188" s="16"/>
      <c r="F188" s="16"/>
      <c r="G188" s="16"/>
      <c r="H188" s="16"/>
      <c r="I188" s="16"/>
      <c r="J188" s="16"/>
      <c r="K188" s="16"/>
      <c r="L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row>
    <row r="189" spans="1:66" x14ac:dyDescent="0.2">
      <c r="A189" s="16"/>
      <c r="B189" s="16"/>
      <c r="C189" s="16"/>
      <c r="D189" s="16"/>
      <c r="E189" s="16"/>
      <c r="F189" s="16"/>
      <c r="G189" s="16"/>
      <c r="H189" s="16"/>
      <c r="I189" s="16"/>
      <c r="J189" s="16"/>
      <c r="K189" s="16"/>
      <c r="L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row>
    <row r="190" spans="1:66" x14ac:dyDescent="0.2">
      <c r="A190" s="16"/>
      <c r="B190" s="16"/>
      <c r="C190" s="16"/>
      <c r="D190" s="16"/>
      <c r="E190" s="16"/>
      <c r="F190" s="16"/>
      <c r="G190" s="16"/>
      <c r="H190" s="16"/>
      <c r="I190" s="16"/>
      <c r="J190" s="16"/>
      <c r="K190" s="16"/>
      <c r="L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row>
    <row r="191" spans="1:66" x14ac:dyDescent="0.2">
      <c r="A191" s="16"/>
      <c r="B191" s="16"/>
      <c r="C191" s="16"/>
      <c r="D191" s="16"/>
      <c r="E191" s="16"/>
      <c r="F191" s="16"/>
      <c r="G191" s="16"/>
      <c r="H191" s="16"/>
      <c r="I191" s="16"/>
      <c r="J191" s="16"/>
      <c r="K191" s="16"/>
      <c r="L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row>
    <row r="192" spans="1:66" x14ac:dyDescent="0.2">
      <c r="A192" s="16"/>
      <c r="B192" s="16"/>
      <c r="C192" s="16"/>
      <c r="D192" s="16"/>
      <c r="E192" s="16"/>
      <c r="F192" s="16"/>
      <c r="G192" s="16"/>
      <c r="H192" s="16"/>
      <c r="I192" s="16"/>
      <c r="J192" s="16"/>
      <c r="K192" s="16"/>
      <c r="L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row>
    <row r="193" spans="1:66" x14ac:dyDescent="0.2">
      <c r="A193" s="16"/>
      <c r="B193" s="16"/>
      <c r="C193" s="16"/>
      <c r="D193" s="16"/>
      <c r="E193" s="16"/>
      <c r="F193" s="16"/>
      <c r="G193" s="16"/>
      <c r="H193" s="16"/>
      <c r="I193" s="16"/>
      <c r="J193" s="16"/>
      <c r="K193" s="16"/>
      <c r="L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row>
    <row r="194" spans="1:66" x14ac:dyDescent="0.2">
      <c r="A194" s="16"/>
      <c r="B194" s="16"/>
      <c r="C194" s="16"/>
      <c r="D194" s="16"/>
      <c r="E194" s="16"/>
      <c r="F194" s="16"/>
      <c r="G194" s="16"/>
      <c r="H194" s="16"/>
      <c r="I194" s="16"/>
      <c r="J194" s="16"/>
      <c r="K194" s="16"/>
    </row>
    <row r="195" spans="1:66" x14ac:dyDescent="0.2">
      <c r="A195" s="16"/>
      <c r="B195" s="16"/>
      <c r="C195" s="16"/>
      <c r="D195" s="16"/>
      <c r="E195" s="16"/>
      <c r="F195" s="16"/>
      <c r="G195" s="16"/>
      <c r="H195" s="16"/>
      <c r="I195" s="16"/>
      <c r="J195" s="16"/>
      <c r="K195" s="16"/>
    </row>
    <row r="196" spans="1:66" x14ac:dyDescent="0.2">
      <c r="A196" s="16"/>
      <c r="B196" s="16"/>
      <c r="C196" s="16"/>
      <c r="D196" s="16"/>
      <c r="E196" s="16"/>
      <c r="F196" s="16"/>
      <c r="G196" s="16"/>
      <c r="H196" s="16"/>
      <c r="I196" s="16"/>
      <c r="J196" s="16"/>
      <c r="K196" s="16"/>
    </row>
    <row r="197" spans="1:66" x14ac:dyDescent="0.2">
      <c r="A197" s="16"/>
      <c r="B197" s="16"/>
      <c r="C197" s="16"/>
      <c r="D197" s="16"/>
      <c r="E197" s="16"/>
      <c r="F197" s="16"/>
      <c r="G197" s="16"/>
      <c r="H197" s="16"/>
      <c r="I197" s="16"/>
      <c r="J197" s="16"/>
      <c r="K197" s="16"/>
    </row>
    <row r="198" spans="1:66" x14ac:dyDescent="0.2">
      <c r="A198" s="16"/>
      <c r="B198" s="16"/>
      <c r="C198" s="16"/>
      <c r="D198" s="16"/>
      <c r="E198" s="16"/>
      <c r="F198" s="16"/>
      <c r="G198" s="16"/>
      <c r="H198" s="16"/>
      <c r="I198" s="16"/>
      <c r="J198" s="16"/>
      <c r="K198" s="16"/>
    </row>
  </sheetData>
  <mergeCells count="11">
    <mergeCell ref="O39:R39"/>
    <mergeCell ref="M50:S53"/>
    <mergeCell ref="B3:I4"/>
    <mergeCell ref="N6:O6"/>
    <mergeCell ref="E6:E7"/>
    <mergeCell ref="D6:D7"/>
    <mergeCell ref="C6:C7"/>
    <mergeCell ref="F7:I7"/>
    <mergeCell ref="P7:S7"/>
    <mergeCell ref="N19:O19"/>
    <mergeCell ref="P20:S20"/>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EF6F5-6B6B-AD4D-9274-349778C19679}">
  <dimension ref="A1:BE200"/>
  <sheetViews>
    <sheetView zoomScaleNormal="100" workbookViewId="0">
      <selection activeCell="A2" sqref="A2"/>
    </sheetView>
  </sheetViews>
  <sheetFormatPr baseColWidth="10" defaultRowHeight="16" outlineLevelCol="1" x14ac:dyDescent="0.2"/>
  <cols>
    <col min="1" max="1" width="4.83203125" style="15" customWidth="1"/>
    <col min="2" max="10" width="10.83203125" style="15" customWidth="1"/>
    <col min="11" max="11" width="10.83203125" style="15"/>
    <col min="12" max="18" width="10.83203125" style="15" hidden="1" customWidth="1" outlineLevel="1"/>
    <col min="19" max="19" width="10.83203125" style="15" customWidth="1" collapsed="1"/>
    <col min="20" max="16384" width="10.83203125" style="15"/>
  </cols>
  <sheetData>
    <row r="1" spans="1:19" ht="19" x14ac:dyDescent="0.25">
      <c r="A1" s="35" t="s">
        <v>278</v>
      </c>
      <c r="B1" s="25"/>
      <c r="C1" s="25"/>
      <c r="D1" s="25"/>
      <c r="E1" s="25"/>
      <c r="F1" s="25"/>
      <c r="G1" s="25"/>
      <c r="H1" s="25"/>
      <c r="I1" s="25"/>
      <c r="J1" s="23"/>
      <c r="K1" s="18" t="s">
        <v>15</v>
      </c>
    </row>
    <row r="2" spans="1:19" x14ac:dyDescent="0.2">
      <c r="A2" s="24"/>
      <c r="B2" s="25"/>
      <c r="C2" s="25"/>
      <c r="D2" s="25"/>
      <c r="E2" s="25"/>
      <c r="F2" s="25"/>
      <c r="G2" s="25"/>
      <c r="H2" s="25"/>
      <c r="I2" s="25"/>
      <c r="J2" s="23"/>
      <c r="N2" s="17"/>
    </row>
    <row r="3" spans="1:19" x14ac:dyDescent="0.2">
      <c r="A3" s="24"/>
      <c r="B3" s="25" t="s">
        <v>223</v>
      </c>
      <c r="C3" s="25"/>
      <c r="D3" s="25"/>
      <c r="E3" s="25"/>
      <c r="F3" s="25"/>
      <c r="G3" s="25"/>
      <c r="H3" s="25"/>
      <c r="I3" s="25"/>
      <c r="J3" s="23"/>
    </row>
    <row r="4" spans="1:19" x14ac:dyDescent="0.2">
      <c r="A4" s="24"/>
      <c r="B4" s="25"/>
      <c r="C4" s="25"/>
      <c r="D4" s="25"/>
      <c r="E4" s="25"/>
      <c r="F4" s="25"/>
      <c r="G4" s="25"/>
      <c r="H4" s="25"/>
      <c r="I4" s="25"/>
      <c r="J4" s="23"/>
      <c r="L4" s="146"/>
      <c r="M4" s="145"/>
      <c r="N4" s="145"/>
      <c r="O4" s="145"/>
      <c r="P4" s="145"/>
      <c r="Q4" s="145"/>
      <c r="R4" s="145"/>
      <c r="S4" s="245"/>
    </row>
    <row r="5" spans="1:19" x14ac:dyDescent="0.2">
      <c r="A5" s="24"/>
      <c r="B5" s="25"/>
      <c r="C5" s="144"/>
      <c r="D5" s="143"/>
      <c r="E5" s="143"/>
      <c r="F5" s="143"/>
      <c r="G5" s="143"/>
      <c r="H5" s="143"/>
      <c r="I5" s="143"/>
      <c r="J5" s="247"/>
      <c r="L5" s="310" t="s">
        <v>222</v>
      </c>
      <c r="M5" s="313" t="s">
        <v>219</v>
      </c>
      <c r="N5" s="314"/>
      <c r="O5" s="315"/>
      <c r="P5" s="7"/>
      <c r="Q5" s="7"/>
      <c r="R5" s="7"/>
      <c r="S5" s="245"/>
    </row>
    <row r="6" spans="1:19" x14ac:dyDescent="0.2">
      <c r="A6" s="24"/>
      <c r="B6" s="25"/>
      <c r="C6" s="310" t="s">
        <v>222</v>
      </c>
      <c r="D6" s="313" t="s">
        <v>219</v>
      </c>
      <c r="E6" s="314"/>
      <c r="F6" s="315"/>
      <c r="G6" s="293"/>
      <c r="H6" s="293"/>
      <c r="I6" s="293"/>
      <c r="J6" s="247"/>
      <c r="L6" s="311"/>
      <c r="M6" s="316"/>
      <c r="N6" s="317"/>
      <c r="O6" s="318"/>
      <c r="P6" s="7"/>
      <c r="Q6" s="7"/>
      <c r="R6" s="7"/>
      <c r="S6" s="245"/>
    </row>
    <row r="7" spans="1:19" x14ac:dyDescent="0.2">
      <c r="A7" s="24"/>
      <c r="B7" s="25"/>
      <c r="C7" s="311"/>
      <c r="D7" s="316"/>
      <c r="E7" s="317"/>
      <c r="F7" s="318"/>
      <c r="G7" s="293"/>
      <c r="H7" s="293"/>
      <c r="I7" s="293"/>
      <c r="J7" s="247"/>
      <c r="L7" s="312"/>
      <c r="M7" s="319"/>
      <c r="N7" s="320"/>
      <c r="O7" s="321"/>
      <c r="P7" s="7"/>
      <c r="Q7" s="7"/>
      <c r="R7" s="7"/>
      <c r="S7" s="245"/>
    </row>
    <row r="8" spans="1:19" x14ac:dyDescent="0.2">
      <c r="A8" s="24"/>
      <c r="B8" s="25"/>
      <c r="C8" s="312"/>
      <c r="D8" s="319"/>
      <c r="E8" s="320"/>
      <c r="F8" s="321"/>
      <c r="G8" s="293"/>
      <c r="H8" s="293"/>
      <c r="I8" s="293"/>
      <c r="J8" s="247"/>
      <c r="L8" s="7"/>
      <c r="M8" s="7"/>
      <c r="N8" s="7"/>
      <c r="O8" s="7"/>
      <c r="P8" s="7"/>
      <c r="Q8" s="7"/>
      <c r="R8" s="7"/>
      <c r="S8" s="245"/>
    </row>
    <row r="9" spans="1:19" x14ac:dyDescent="0.2">
      <c r="A9" s="24"/>
      <c r="B9" s="25"/>
      <c r="C9" s="293"/>
      <c r="D9" s="293"/>
      <c r="E9" s="293"/>
      <c r="F9" s="293"/>
      <c r="G9" s="293"/>
      <c r="H9" s="293"/>
      <c r="I9" s="293"/>
      <c r="J9" s="247"/>
      <c r="L9" s="310" t="s">
        <v>222</v>
      </c>
      <c r="M9" s="313" t="s">
        <v>219</v>
      </c>
      <c r="N9" s="314"/>
      <c r="O9" s="315"/>
      <c r="P9" s="7"/>
      <c r="Q9" s="7"/>
      <c r="R9" s="7"/>
      <c r="S9" s="245"/>
    </row>
    <row r="10" spans="1:19" x14ac:dyDescent="0.2">
      <c r="A10" s="24"/>
      <c r="B10" s="25"/>
      <c r="C10" s="310" t="s">
        <v>222</v>
      </c>
      <c r="D10" s="313" t="s">
        <v>219</v>
      </c>
      <c r="E10" s="314"/>
      <c r="F10" s="315"/>
      <c r="G10" s="293"/>
      <c r="H10" s="293"/>
      <c r="I10" s="293"/>
      <c r="J10" s="247"/>
      <c r="L10" s="311"/>
      <c r="M10" s="316"/>
      <c r="N10" s="317"/>
      <c r="O10" s="318"/>
      <c r="P10" s="7"/>
      <c r="Q10" s="7"/>
      <c r="R10" s="7"/>
      <c r="S10" s="245"/>
    </row>
    <row r="11" spans="1:19" x14ac:dyDescent="0.2">
      <c r="A11" s="24"/>
      <c r="B11" s="25"/>
      <c r="C11" s="311"/>
      <c r="D11" s="316"/>
      <c r="E11" s="317"/>
      <c r="F11" s="318"/>
      <c r="G11" s="293"/>
      <c r="H11" s="293"/>
      <c r="I11" s="293"/>
      <c r="J11" s="247"/>
      <c r="L11" s="312"/>
      <c r="M11" s="319"/>
      <c r="N11" s="320"/>
      <c r="O11" s="321"/>
      <c r="P11" s="7"/>
      <c r="Q11" s="7"/>
      <c r="R11" s="7"/>
      <c r="S11" s="245"/>
    </row>
    <row r="12" spans="1:19" x14ac:dyDescent="0.2">
      <c r="A12" s="24"/>
      <c r="B12" s="25"/>
      <c r="C12" s="312"/>
      <c r="D12" s="319"/>
      <c r="E12" s="320"/>
      <c r="F12" s="321"/>
      <c r="G12" s="293"/>
      <c r="H12" s="293"/>
      <c r="I12" s="293"/>
      <c r="J12" s="247"/>
      <c r="L12" s="146"/>
      <c r="M12" s="145"/>
      <c r="N12" s="145"/>
      <c r="O12" s="145"/>
      <c r="P12" s="145"/>
      <c r="Q12" s="145"/>
      <c r="R12" s="145"/>
      <c r="S12" s="245"/>
    </row>
    <row r="13" spans="1:19" x14ac:dyDescent="0.2">
      <c r="A13" s="24"/>
      <c r="B13" s="25"/>
      <c r="C13" s="144"/>
      <c r="D13" s="143"/>
      <c r="E13" s="143"/>
      <c r="F13" s="143"/>
      <c r="G13" s="143"/>
      <c r="H13" s="143"/>
      <c r="I13" s="143"/>
      <c r="J13" s="247"/>
      <c r="L13" s="310" t="s">
        <v>222</v>
      </c>
      <c r="M13" s="313" t="s">
        <v>219</v>
      </c>
      <c r="N13" s="314"/>
      <c r="O13" s="315"/>
      <c r="P13" s="7"/>
      <c r="Q13" s="7"/>
      <c r="R13" s="7"/>
      <c r="S13" s="245"/>
    </row>
    <row r="14" spans="1:19" ht="19" customHeight="1" x14ac:dyDescent="0.2">
      <c r="A14" s="24"/>
      <c r="B14" s="25"/>
      <c r="C14" s="310" t="s">
        <v>222</v>
      </c>
      <c r="D14" s="313" t="s">
        <v>219</v>
      </c>
      <c r="E14" s="314"/>
      <c r="F14" s="315"/>
      <c r="G14" s="293"/>
      <c r="H14" s="293"/>
      <c r="I14" s="293"/>
      <c r="J14" s="247"/>
      <c r="L14" s="311"/>
      <c r="M14" s="316"/>
      <c r="N14" s="317"/>
      <c r="O14" s="318"/>
      <c r="P14" s="7"/>
      <c r="Q14" s="7"/>
      <c r="R14" s="7"/>
      <c r="S14" s="245"/>
    </row>
    <row r="15" spans="1:19" x14ac:dyDescent="0.2">
      <c r="A15" s="24"/>
      <c r="B15" s="25"/>
      <c r="C15" s="311"/>
      <c r="D15" s="316"/>
      <c r="E15" s="317"/>
      <c r="F15" s="318"/>
      <c r="G15" s="293"/>
      <c r="H15" s="293"/>
      <c r="I15" s="293"/>
      <c r="J15" s="247"/>
      <c r="L15" s="312"/>
      <c r="M15" s="319"/>
      <c r="N15" s="320"/>
      <c r="O15" s="321"/>
      <c r="P15" s="7"/>
      <c r="Q15" s="7"/>
      <c r="R15" s="7"/>
      <c r="S15" s="245"/>
    </row>
    <row r="16" spans="1:19" x14ac:dyDescent="0.2">
      <c r="A16" s="24"/>
      <c r="B16" s="25"/>
      <c r="C16" s="312"/>
      <c r="D16" s="319"/>
      <c r="E16" s="320"/>
      <c r="F16" s="321"/>
      <c r="G16" s="293"/>
      <c r="H16" s="293"/>
      <c r="I16" s="293"/>
      <c r="J16" s="247"/>
      <c r="L16" s="7"/>
      <c r="M16" s="7"/>
      <c r="N16" s="7"/>
      <c r="O16" s="7"/>
      <c r="P16" s="7"/>
      <c r="Q16" s="7"/>
      <c r="R16" s="7"/>
      <c r="S16" s="245"/>
    </row>
    <row r="17" spans="1:19" x14ac:dyDescent="0.2">
      <c r="A17" s="24"/>
      <c r="B17" s="25"/>
      <c r="C17" s="293"/>
      <c r="D17" s="293"/>
      <c r="E17" s="293"/>
      <c r="F17" s="293"/>
      <c r="G17" s="293"/>
      <c r="H17" s="293"/>
      <c r="I17" s="293"/>
      <c r="J17" s="247"/>
      <c r="L17" s="310" t="s">
        <v>140</v>
      </c>
      <c r="M17" s="313" t="s">
        <v>219</v>
      </c>
      <c r="N17" s="314"/>
      <c r="O17" s="315"/>
      <c r="P17" s="7"/>
      <c r="Q17" s="7"/>
      <c r="R17" s="7"/>
      <c r="S17" s="245"/>
    </row>
    <row r="18" spans="1:19" x14ac:dyDescent="0.2">
      <c r="A18" s="24"/>
      <c r="B18" s="25"/>
      <c r="C18" s="310" t="s">
        <v>140</v>
      </c>
      <c r="D18" s="313" t="s">
        <v>219</v>
      </c>
      <c r="E18" s="314"/>
      <c r="F18" s="315"/>
      <c r="G18" s="293"/>
      <c r="H18" s="293"/>
      <c r="I18" s="293"/>
      <c r="J18" s="247"/>
      <c r="L18" s="311"/>
      <c r="M18" s="316"/>
      <c r="N18" s="317"/>
      <c r="O18" s="318"/>
      <c r="P18" s="7"/>
      <c r="Q18" s="7"/>
      <c r="R18" s="7"/>
      <c r="S18" s="245"/>
    </row>
    <row r="19" spans="1:19" x14ac:dyDescent="0.2">
      <c r="A19" s="24"/>
      <c r="B19" s="25"/>
      <c r="C19" s="311"/>
      <c r="D19" s="316"/>
      <c r="E19" s="317"/>
      <c r="F19" s="318"/>
      <c r="G19" s="293"/>
      <c r="H19" s="293"/>
      <c r="I19" s="293"/>
      <c r="J19" s="247"/>
      <c r="L19" s="312"/>
      <c r="M19" s="319"/>
      <c r="N19" s="320"/>
      <c r="O19" s="321"/>
      <c r="P19" s="7"/>
      <c r="Q19" s="7"/>
      <c r="R19" s="7"/>
      <c r="S19" s="245"/>
    </row>
    <row r="20" spans="1:19" x14ac:dyDescent="0.2">
      <c r="A20" s="24"/>
      <c r="B20" s="25"/>
      <c r="C20" s="312"/>
      <c r="D20" s="319"/>
      <c r="E20" s="320"/>
      <c r="F20" s="321"/>
      <c r="G20" s="293"/>
      <c r="H20" s="293"/>
      <c r="I20" s="293"/>
      <c r="J20" s="247"/>
      <c r="L20" s="146"/>
      <c r="M20" s="145"/>
      <c r="N20" s="145"/>
      <c r="O20" s="145"/>
      <c r="P20" s="145"/>
      <c r="Q20" s="145"/>
      <c r="R20" s="145"/>
      <c r="S20" s="245"/>
    </row>
    <row r="21" spans="1:19" x14ac:dyDescent="0.2">
      <c r="A21" s="24"/>
      <c r="B21" s="25"/>
      <c r="C21" s="144"/>
      <c r="D21" s="143"/>
      <c r="E21" s="143"/>
      <c r="F21" s="143"/>
      <c r="G21" s="143"/>
      <c r="H21" s="143"/>
      <c r="I21" s="143"/>
      <c r="J21" s="247"/>
      <c r="L21" s="310" t="s">
        <v>140</v>
      </c>
      <c r="M21" s="313" t="s">
        <v>219</v>
      </c>
      <c r="N21" s="314"/>
      <c r="O21" s="315"/>
      <c r="P21" s="7"/>
      <c r="Q21" s="7"/>
      <c r="R21" s="7"/>
      <c r="S21" s="245"/>
    </row>
    <row r="22" spans="1:19" ht="19" customHeight="1" x14ac:dyDescent="0.2">
      <c r="A22" s="24"/>
      <c r="B22" s="25"/>
      <c r="C22" s="310" t="s">
        <v>140</v>
      </c>
      <c r="D22" s="313" t="s">
        <v>219</v>
      </c>
      <c r="E22" s="314"/>
      <c r="F22" s="315"/>
      <c r="G22" s="293"/>
      <c r="H22" s="293"/>
      <c r="I22" s="293"/>
      <c r="J22" s="247"/>
      <c r="L22" s="311"/>
      <c r="M22" s="316"/>
      <c r="N22" s="317"/>
      <c r="O22" s="318"/>
      <c r="P22" s="7"/>
      <c r="Q22" s="7"/>
      <c r="R22" s="7"/>
      <c r="S22" s="245"/>
    </row>
    <row r="23" spans="1:19" x14ac:dyDescent="0.2">
      <c r="A23" s="24"/>
      <c r="B23" s="25"/>
      <c r="C23" s="311"/>
      <c r="D23" s="316"/>
      <c r="E23" s="317"/>
      <c r="F23" s="318"/>
      <c r="G23" s="293"/>
      <c r="H23" s="293"/>
      <c r="I23" s="293"/>
      <c r="J23" s="247"/>
      <c r="L23" s="312"/>
      <c r="M23" s="319"/>
      <c r="N23" s="320"/>
      <c r="O23" s="321"/>
      <c r="P23" s="7"/>
      <c r="Q23" s="7"/>
      <c r="R23" s="7"/>
      <c r="S23" s="245"/>
    </row>
    <row r="24" spans="1:19" x14ac:dyDescent="0.2">
      <c r="A24" s="24"/>
      <c r="B24" s="25"/>
      <c r="C24" s="312"/>
      <c r="D24" s="319"/>
      <c r="E24" s="320"/>
      <c r="F24" s="321"/>
      <c r="G24" s="293"/>
      <c r="H24" s="293"/>
      <c r="I24" s="293"/>
      <c r="J24" s="247"/>
      <c r="L24" s="146"/>
      <c r="M24" s="145"/>
      <c r="N24" s="145"/>
      <c r="O24" s="145"/>
      <c r="P24" s="145"/>
      <c r="Q24" s="145"/>
      <c r="R24" s="145"/>
      <c r="S24" s="245"/>
    </row>
    <row r="25" spans="1:19" x14ac:dyDescent="0.2">
      <c r="A25" s="24"/>
      <c r="B25" s="25"/>
      <c r="C25" s="144"/>
      <c r="D25" s="143"/>
      <c r="E25" s="143"/>
      <c r="F25" s="143"/>
      <c r="G25" s="143"/>
      <c r="H25" s="143"/>
      <c r="I25" s="143"/>
      <c r="J25" s="247"/>
      <c r="L25" s="310" t="s">
        <v>221</v>
      </c>
      <c r="M25" s="313" t="s">
        <v>219</v>
      </c>
      <c r="N25" s="314"/>
      <c r="O25" s="315"/>
      <c r="P25" s="7"/>
      <c r="Q25" s="7"/>
      <c r="R25" s="7"/>
      <c r="S25" s="245"/>
    </row>
    <row r="26" spans="1:19" ht="16" customHeight="1" x14ac:dyDescent="0.2">
      <c r="A26" s="24"/>
      <c r="B26" s="25"/>
      <c r="C26" s="310" t="s">
        <v>221</v>
      </c>
      <c r="D26" s="313" t="s">
        <v>219</v>
      </c>
      <c r="E26" s="314"/>
      <c r="F26" s="315"/>
      <c r="G26" s="293"/>
      <c r="H26" s="293"/>
      <c r="I26" s="293"/>
      <c r="J26" s="247"/>
      <c r="L26" s="311"/>
      <c r="M26" s="316"/>
      <c r="N26" s="317"/>
      <c r="O26" s="318"/>
      <c r="P26" s="7"/>
      <c r="Q26" s="7"/>
      <c r="R26" s="7"/>
      <c r="S26" s="245"/>
    </row>
    <row r="27" spans="1:19" x14ac:dyDescent="0.2">
      <c r="A27" s="24"/>
      <c r="B27" s="25"/>
      <c r="C27" s="311"/>
      <c r="D27" s="316"/>
      <c r="E27" s="317"/>
      <c r="F27" s="318"/>
      <c r="G27" s="293"/>
      <c r="H27" s="293"/>
      <c r="I27" s="293"/>
      <c r="J27" s="247"/>
      <c r="L27" s="312"/>
      <c r="M27" s="319"/>
      <c r="N27" s="320"/>
      <c r="O27" s="321"/>
      <c r="P27" s="7"/>
      <c r="Q27" s="7"/>
      <c r="R27" s="7"/>
      <c r="S27" s="245"/>
    </row>
    <row r="28" spans="1:19" x14ac:dyDescent="0.2">
      <c r="A28" s="24"/>
      <c r="B28" s="25"/>
      <c r="C28" s="312"/>
      <c r="D28" s="319"/>
      <c r="E28" s="320"/>
      <c r="F28" s="321"/>
      <c r="G28" s="293"/>
      <c r="H28" s="293"/>
      <c r="I28" s="293"/>
      <c r="J28" s="247"/>
      <c r="L28" s="146"/>
      <c r="M28" s="145"/>
      <c r="N28" s="145"/>
      <c r="O28" s="145"/>
      <c r="P28" s="145"/>
      <c r="Q28" s="145"/>
      <c r="R28" s="145"/>
      <c r="S28" s="245"/>
    </row>
    <row r="29" spans="1:19" x14ac:dyDescent="0.2">
      <c r="A29" s="24"/>
      <c r="B29" s="25"/>
      <c r="C29" s="144"/>
      <c r="D29" s="143"/>
      <c r="E29" s="143"/>
      <c r="F29" s="143"/>
      <c r="G29" s="143"/>
      <c r="H29" s="143"/>
      <c r="I29" s="143"/>
      <c r="J29" s="247"/>
      <c r="L29" s="310" t="s">
        <v>220</v>
      </c>
      <c r="M29" s="313" t="s">
        <v>219</v>
      </c>
      <c r="N29" s="314"/>
      <c r="O29" s="315"/>
      <c r="P29" s="7"/>
      <c r="Q29" s="7"/>
      <c r="R29" s="7"/>
      <c r="S29" s="245"/>
    </row>
    <row r="30" spans="1:19" ht="16" customHeight="1" x14ac:dyDescent="0.2">
      <c r="A30" s="24"/>
      <c r="B30" s="25"/>
      <c r="C30" s="310" t="s">
        <v>220</v>
      </c>
      <c r="D30" s="313" t="s">
        <v>219</v>
      </c>
      <c r="E30" s="314"/>
      <c r="F30" s="315"/>
      <c r="G30" s="293"/>
      <c r="H30" s="293"/>
      <c r="I30" s="293"/>
      <c r="J30" s="247"/>
      <c r="L30" s="311"/>
      <c r="M30" s="316"/>
      <c r="N30" s="317"/>
      <c r="O30" s="318"/>
      <c r="P30" s="7"/>
      <c r="Q30" s="7"/>
      <c r="R30" s="7"/>
      <c r="S30" s="245"/>
    </row>
    <row r="31" spans="1:19" x14ac:dyDescent="0.2">
      <c r="A31" s="24"/>
      <c r="B31" s="25"/>
      <c r="C31" s="311"/>
      <c r="D31" s="316"/>
      <c r="E31" s="317"/>
      <c r="F31" s="318"/>
      <c r="G31" s="293"/>
      <c r="H31" s="293"/>
      <c r="I31" s="293"/>
      <c r="J31" s="247"/>
      <c r="L31" s="312"/>
      <c r="M31" s="319"/>
      <c r="N31" s="320"/>
      <c r="O31" s="321"/>
      <c r="P31" s="7"/>
      <c r="Q31" s="7"/>
      <c r="R31" s="7"/>
      <c r="S31" s="245"/>
    </row>
    <row r="32" spans="1:19" x14ac:dyDescent="0.2">
      <c r="A32" s="24"/>
      <c r="B32" s="25"/>
      <c r="C32" s="312"/>
      <c r="D32" s="319"/>
      <c r="E32" s="320"/>
      <c r="F32" s="321"/>
      <c r="G32" s="293"/>
      <c r="H32" s="293"/>
      <c r="I32" s="293"/>
      <c r="J32" s="247"/>
      <c r="S32" s="245"/>
    </row>
    <row r="33" spans="1:19" x14ac:dyDescent="0.2">
      <c r="A33" s="24"/>
      <c r="B33" s="25"/>
      <c r="C33" s="25"/>
      <c r="D33" s="25"/>
      <c r="E33" s="25"/>
      <c r="F33" s="25"/>
      <c r="G33" s="25"/>
      <c r="H33" s="25"/>
      <c r="I33" s="25"/>
      <c r="J33" s="23"/>
      <c r="S33" s="245"/>
    </row>
    <row r="34" spans="1:19" ht="17" thickBot="1" x14ac:dyDescent="0.25">
      <c r="A34" s="22"/>
      <c r="B34" s="20"/>
      <c r="C34" s="21"/>
      <c r="D34" s="21"/>
      <c r="E34" s="21"/>
      <c r="F34" s="20"/>
      <c r="G34" s="20"/>
      <c r="H34" s="20"/>
      <c r="I34" s="20"/>
      <c r="J34" s="19"/>
      <c r="S34" s="245"/>
    </row>
    <row r="35" spans="1:19" ht="20" thickBot="1" x14ac:dyDescent="0.3">
      <c r="A35" s="22" t="s">
        <v>7</v>
      </c>
      <c r="B35" s="20"/>
      <c r="C35" s="21"/>
      <c r="D35" s="21"/>
      <c r="E35" s="21"/>
      <c r="F35" s="20"/>
      <c r="G35" s="20"/>
      <c r="H35" s="20"/>
      <c r="I35" s="20"/>
      <c r="J35" s="19"/>
      <c r="L35" s="18" t="s">
        <v>6</v>
      </c>
    </row>
    <row r="36" spans="1:19" ht="16" customHeight="1" x14ac:dyDescent="0.2">
      <c r="L36" s="297" t="s">
        <v>218</v>
      </c>
      <c r="M36" s="297"/>
      <c r="N36" s="297"/>
      <c r="O36" s="297"/>
      <c r="P36" s="297"/>
      <c r="Q36" s="297"/>
      <c r="R36" s="297"/>
    </row>
    <row r="37" spans="1:19" x14ac:dyDescent="0.2">
      <c r="L37" s="297"/>
      <c r="M37" s="297"/>
      <c r="N37" s="297"/>
      <c r="O37" s="297"/>
      <c r="P37" s="297"/>
      <c r="Q37" s="297"/>
      <c r="R37" s="297"/>
    </row>
    <row r="38" spans="1:19" x14ac:dyDescent="0.2">
      <c r="L38" s="297"/>
      <c r="M38" s="297"/>
      <c r="N38" s="297"/>
      <c r="O38" s="297"/>
      <c r="P38" s="297"/>
      <c r="Q38" s="297"/>
      <c r="R38" s="297"/>
    </row>
    <row r="39" spans="1:19" x14ac:dyDescent="0.2">
      <c r="L39" s="297"/>
      <c r="M39" s="297"/>
      <c r="N39" s="297"/>
      <c r="O39" s="297"/>
      <c r="P39" s="297"/>
      <c r="Q39" s="297"/>
      <c r="R39" s="297"/>
    </row>
    <row r="41" spans="1:19" ht="19" x14ac:dyDescent="0.25">
      <c r="L41" s="18" t="s">
        <v>217</v>
      </c>
    </row>
    <row r="42" spans="1:19" x14ac:dyDescent="0.2">
      <c r="L42" s="15" t="s">
        <v>216</v>
      </c>
    </row>
    <row r="43" spans="1:19" x14ac:dyDescent="0.2">
      <c r="L43" s="15" t="s">
        <v>215</v>
      </c>
    </row>
    <row r="63" spans="13:13" x14ac:dyDescent="0.2">
      <c r="M63" s="17"/>
    </row>
    <row r="73" spans="13:13" x14ac:dyDescent="0.2">
      <c r="M73" s="17"/>
    </row>
    <row r="83" spans="11:57" x14ac:dyDescent="0.2">
      <c r="M83" s="17"/>
    </row>
    <row r="84" spans="11:57" x14ac:dyDescent="0.2">
      <c r="K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row>
    <row r="85" spans="11:57" x14ac:dyDescent="0.2">
      <c r="K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row>
    <row r="86" spans="11:57" x14ac:dyDescent="0.2">
      <c r="K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row>
    <row r="87" spans="11:57" x14ac:dyDescent="0.2">
      <c r="K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row>
    <row r="88" spans="11:57" x14ac:dyDescent="0.2">
      <c r="K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row>
    <row r="89" spans="11:57" x14ac:dyDescent="0.2">
      <c r="K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row>
    <row r="90" spans="11:57" x14ac:dyDescent="0.2">
      <c r="K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row>
    <row r="91" spans="11:57" x14ac:dyDescent="0.2">
      <c r="K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row>
    <row r="92" spans="11:57" x14ac:dyDescent="0.2">
      <c r="K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row>
    <row r="93" spans="11:57" x14ac:dyDescent="0.2">
      <c r="K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row>
    <row r="94" spans="11:57" x14ac:dyDescent="0.2">
      <c r="K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row>
    <row r="95" spans="11:57" x14ac:dyDescent="0.2">
      <c r="K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row>
    <row r="96" spans="11:57" x14ac:dyDescent="0.2">
      <c r="K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row>
    <row r="97" spans="1:57" x14ac:dyDescent="0.2">
      <c r="K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row>
    <row r="98" spans="1:57" x14ac:dyDescent="0.2">
      <c r="K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row>
    <row r="99" spans="1:57" x14ac:dyDescent="0.2">
      <c r="A99" s="16"/>
      <c r="B99" s="16"/>
      <c r="C99" s="16"/>
      <c r="D99" s="16"/>
      <c r="E99" s="16"/>
      <c r="F99" s="16"/>
      <c r="G99" s="16"/>
      <c r="H99" s="16"/>
      <c r="I99" s="16"/>
      <c r="J99" s="16"/>
      <c r="K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row>
    <row r="100" spans="1:57" x14ac:dyDescent="0.2">
      <c r="A100" s="16"/>
      <c r="B100" s="16"/>
      <c r="C100" s="16"/>
      <c r="D100" s="16"/>
      <c r="E100" s="16"/>
      <c r="F100" s="16"/>
      <c r="G100" s="16"/>
      <c r="H100" s="16"/>
      <c r="I100" s="16"/>
      <c r="J100" s="16"/>
      <c r="K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row>
    <row r="101" spans="1:57" x14ac:dyDescent="0.2">
      <c r="A101" s="16"/>
      <c r="B101" s="16"/>
      <c r="C101" s="16"/>
      <c r="D101" s="16"/>
      <c r="E101" s="16"/>
      <c r="F101" s="16"/>
      <c r="G101" s="16"/>
      <c r="H101" s="16"/>
      <c r="I101" s="16"/>
      <c r="J101" s="16"/>
      <c r="K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row>
    <row r="102" spans="1:57" x14ac:dyDescent="0.2">
      <c r="A102" s="16"/>
      <c r="B102" s="16"/>
      <c r="C102" s="16"/>
      <c r="D102" s="16"/>
      <c r="E102" s="16"/>
      <c r="F102" s="16"/>
      <c r="G102" s="16"/>
      <c r="H102" s="16"/>
      <c r="I102" s="16"/>
      <c r="J102" s="16"/>
      <c r="K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row>
    <row r="103" spans="1:57" x14ac:dyDescent="0.2">
      <c r="A103" s="16"/>
      <c r="B103" s="16"/>
      <c r="C103" s="16"/>
      <c r="D103" s="16"/>
      <c r="E103" s="16"/>
      <c r="F103" s="16"/>
      <c r="G103" s="16"/>
      <c r="H103" s="16"/>
      <c r="I103" s="16"/>
      <c r="J103" s="16"/>
      <c r="K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row>
    <row r="104" spans="1:57" x14ac:dyDescent="0.2">
      <c r="A104" s="16"/>
      <c r="B104" s="16"/>
      <c r="C104" s="16"/>
      <c r="D104" s="16"/>
      <c r="E104" s="16"/>
      <c r="F104" s="16"/>
      <c r="G104" s="16"/>
      <c r="H104" s="16"/>
      <c r="I104" s="16"/>
      <c r="J104" s="16"/>
      <c r="K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row>
    <row r="105" spans="1:57" x14ac:dyDescent="0.2">
      <c r="A105" s="16"/>
      <c r="B105" s="16"/>
      <c r="C105" s="16"/>
      <c r="D105" s="16"/>
      <c r="E105" s="16"/>
      <c r="F105" s="16"/>
      <c r="G105" s="16"/>
      <c r="H105" s="16"/>
      <c r="I105" s="16"/>
      <c r="J105" s="16"/>
      <c r="K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row>
    <row r="106" spans="1:57" x14ac:dyDescent="0.2">
      <c r="A106" s="16"/>
      <c r="B106" s="16"/>
      <c r="C106" s="16"/>
      <c r="D106" s="16"/>
      <c r="E106" s="16"/>
      <c r="F106" s="16"/>
      <c r="G106" s="16"/>
      <c r="H106" s="16"/>
      <c r="I106" s="16"/>
      <c r="J106" s="16"/>
      <c r="K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row>
    <row r="107" spans="1:57" x14ac:dyDescent="0.2">
      <c r="A107" s="16"/>
      <c r="B107" s="16"/>
      <c r="C107" s="16"/>
      <c r="D107" s="16"/>
      <c r="E107" s="16"/>
      <c r="F107" s="16"/>
      <c r="G107" s="16"/>
      <c r="H107" s="16"/>
      <c r="I107" s="16"/>
      <c r="J107" s="16"/>
      <c r="K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row>
    <row r="108" spans="1:57" x14ac:dyDescent="0.2">
      <c r="A108" s="16"/>
      <c r="B108" s="16"/>
      <c r="C108" s="16"/>
      <c r="D108" s="16"/>
      <c r="E108" s="16"/>
      <c r="F108" s="16"/>
      <c r="G108" s="16"/>
      <c r="H108" s="16"/>
      <c r="I108" s="16"/>
      <c r="J108" s="16"/>
      <c r="K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row>
    <row r="109" spans="1:57" x14ac:dyDescent="0.2">
      <c r="A109" s="16"/>
      <c r="B109" s="16"/>
      <c r="C109" s="16"/>
      <c r="D109" s="16"/>
      <c r="E109" s="16"/>
      <c r="F109" s="16"/>
      <c r="G109" s="16"/>
      <c r="H109" s="16"/>
      <c r="I109" s="16"/>
      <c r="J109" s="16"/>
      <c r="K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row>
    <row r="110" spans="1:57" x14ac:dyDescent="0.2">
      <c r="A110" s="16"/>
      <c r="B110" s="16"/>
      <c r="C110" s="16"/>
      <c r="D110" s="16"/>
      <c r="E110" s="16"/>
      <c r="F110" s="16"/>
      <c r="G110" s="16"/>
      <c r="H110" s="16"/>
      <c r="I110" s="16"/>
      <c r="J110" s="16"/>
      <c r="K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row>
    <row r="111" spans="1:57" x14ac:dyDescent="0.2">
      <c r="A111" s="16"/>
      <c r="B111" s="16"/>
      <c r="C111" s="16"/>
      <c r="D111" s="16"/>
      <c r="E111" s="16"/>
      <c r="F111" s="16"/>
      <c r="G111" s="16"/>
      <c r="H111" s="16"/>
      <c r="I111" s="16"/>
      <c r="J111" s="16"/>
      <c r="K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row>
    <row r="112" spans="1:57" x14ac:dyDescent="0.2">
      <c r="A112" s="16"/>
      <c r="B112" s="16"/>
      <c r="C112" s="16"/>
      <c r="D112" s="16"/>
      <c r="E112" s="16"/>
      <c r="F112" s="16"/>
      <c r="G112" s="16"/>
      <c r="H112" s="16"/>
      <c r="I112" s="16"/>
      <c r="J112" s="16"/>
      <c r="K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row>
    <row r="113" spans="1:57" x14ac:dyDescent="0.2">
      <c r="A113" s="16"/>
      <c r="B113" s="16"/>
      <c r="C113" s="16"/>
      <c r="D113" s="16"/>
      <c r="E113" s="16"/>
      <c r="F113" s="16"/>
      <c r="G113" s="16"/>
      <c r="H113" s="16"/>
      <c r="I113" s="16"/>
      <c r="J113" s="16"/>
      <c r="K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row>
    <row r="114" spans="1:57" x14ac:dyDescent="0.2">
      <c r="A114" s="16"/>
      <c r="B114" s="16"/>
      <c r="C114" s="16"/>
      <c r="D114" s="16"/>
      <c r="E114" s="16"/>
      <c r="F114" s="16"/>
      <c r="G114" s="16"/>
      <c r="H114" s="16"/>
      <c r="I114" s="16"/>
      <c r="J114" s="16"/>
      <c r="K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row>
    <row r="115" spans="1:57" x14ac:dyDescent="0.2">
      <c r="A115" s="16"/>
      <c r="B115" s="16"/>
      <c r="C115" s="16"/>
      <c r="D115" s="16"/>
      <c r="E115" s="16"/>
      <c r="F115" s="16"/>
      <c r="G115" s="16"/>
      <c r="H115" s="16"/>
      <c r="I115" s="16"/>
      <c r="J115" s="16"/>
      <c r="K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row>
    <row r="116" spans="1:57" x14ac:dyDescent="0.2">
      <c r="A116" s="16"/>
      <c r="B116" s="16"/>
      <c r="C116" s="16"/>
      <c r="D116" s="16"/>
      <c r="E116" s="16"/>
      <c r="F116" s="16"/>
      <c r="G116" s="16"/>
      <c r="H116" s="16"/>
      <c r="I116" s="16"/>
      <c r="J116" s="16"/>
      <c r="K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row>
    <row r="117" spans="1:57" x14ac:dyDescent="0.2">
      <c r="A117" s="16"/>
      <c r="B117" s="16"/>
      <c r="C117" s="16"/>
      <c r="D117" s="16"/>
      <c r="E117" s="16"/>
      <c r="F117" s="16"/>
      <c r="G117" s="16"/>
      <c r="H117" s="16"/>
      <c r="I117" s="16"/>
      <c r="J117" s="16"/>
      <c r="K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row>
    <row r="118" spans="1:57" x14ac:dyDescent="0.2">
      <c r="A118" s="16"/>
      <c r="B118" s="16"/>
      <c r="C118" s="16"/>
      <c r="D118" s="16"/>
      <c r="E118" s="16"/>
      <c r="F118" s="16"/>
      <c r="G118" s="16"/>
      <c r="H118" s="16"/>
      <c r="I118" s="16"/>
      <c r="J118" s="16"/>
      <c r="K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row>
    <row r="119" spans="1:57" x14ac:dyDescent="0.2">
      <c r="A119" s="16"/>
      <c r="B119" s="16"/>
      <c r="C119" s="16"/>
      <c r="D119" s="16"/>
      <c r="E119" s="16"/>
      <c r="F119" s="16"/>
      <c r="G119" s="16"/>
      <c r="H119" s="16"/>
      <c r="I119" s="16"/>
      <c r="J119" s="16"/>
      <c r="K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row>
    <row r="120" spans="1:57" x14ac:dyDescent="0.2">
      <c r="A120" s="16"/>
      <c r="B120" s="16"/>
      <c r="C120" s="16"/>
      <c r="D120" s="16"/>
      <c r="E120" s="16"/>
      <c r="F120" s="16"/>
      <c r="G120" s="16"/>
      <c r="H120" s="16"/>
      <c r="I120" s="16"/>
      <c r="J120" s="16"/>
      <c r="K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row>
    <row r="121" spans="1:57" x14ac:dyDescent="0.2">
      <c r="A121" s="16"/>
      <c r="B121" s="16"/>
      <c r="C121" s="16"/>
      <c r="D121" s="16"/>
      <c r="E121" s="16"/>
      <c r="F121" s="16"/>
      <c r="G121" s="16"/>
      <c r="H121" s="16"/>
      <c r="I121" s="16"/>
      <c r="J121" s="16"/>
      <c r="K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row>
    <row r="122" spans="1:57" x14ac:dyDescent="0.2">
      <c r="A122" s="16"/>
      <c r="B122" s="16"/>
      <c r="C122" s="16"/>
      <c r="D122" s="16"/>
      <c r="E122" s="16"/>
      <c r="F122" s="16"/>
      <c r="G122" s="16"/>
      <c r="H122" s="16"/>
      <c r="I122" s="16"/>
      <c r="J122" s="16"/>
      <c r="K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row>
    <row r="123" spans="1:57" x14ac:dyDescent="0.2">
      <c r="A123" s="16"/>
      <c r="B123" s="16"/>
      <c r="C123" s="16"/>
      <c r="D123" s="16"/>
      <c r="E123" s="16"/>
      <c r="F123" s="16"/>
      <c r="G123" s="16"/>
      <c r="H123" s="16"/>
      <c r="I123" s="16"/>
      <c r="J123" s="16"/>
      <c r="K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row>
    <row r="124" spans="1:57" x14ac:dyDescent="0.2">
      <c r="A124" s="16"/>
      <c r="B124" s="16"/>
      <c r="C124" s="16"/>
      <c r="D124" s="16"/>
      <c r="E124" s="16"/>
      <c r="F124" s="16"/>
      <c r="G124" s="16"/>
      <c r="H124" s="16"/>
      <c r="I124" s="16"/>
      <c r="J124" s="16"/>
      <c r="K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row>
    <row r="125" spans="1:57" x14ac:dyDescent="0.2">
      <c r="A125" s="16"/>
      <c r="B125" s="16"/>
      <c r="C125" s="16"/>
      <c r="D125" s="16"/>
      <c r="E125" s="16"/>
      <c r="F125" s="16"/>
      <c r="G125" s="16"/>
      <c r="H125" s="16"/>
      <c r="I125" s="16"/>
      <c r="J125" s="16"/>
      <c r="K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row>
    <row r="126" spans="1:57" x14ac:dyDescent="0.2">
      <c r="A126" s="16"/>
      <c r="B126" s="16"/>
      <c r="C126" s="16"/>
      <c r="D126" s="16"/>
      <c r="E126" s="16"/>
      <c r="F126" s="16"/>
      <c r="G126" s="16"/>
      <c r="H126" s="16"/>
      <c r="I126" s="16"/>
      <c r="J126" s="16"/>
      <c r="K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row>
    <row r="127" spans="1:57" x14ac:dyDescent="0.2">
      <c r="A127" s="16"/>
      <c r="B127" s="16"/>
      <c r="C127" s="16"/>
      <c r="D127" s="16"/>
      <c r="E127" s="16"/>
      <c r="F127" s="16"/>
      <c r="G127" s="16"/>
      <c r="H127" s="16"/>
      <c r="I127" s="16"/>
      <c r="J127" s="16"/>
      <c r="K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row>
    <row r="128" spans="1:57" x14ac:dyDescent="0.2">
      <c r="A128" s="16"/>
      <c r="B128" s="16"/>
      <c r="C128" s="16"/>
      <c r="D128" s="16"/>
      <c r="E128" s="16"/>
      <c r="F128" s="16"/>
      <c r="G128" s="16"/>
      <c r="H128" s="16"/>
      <c r="I128" s="16"/>
      <c r="J128" s="16"/>
      <c r="K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row>
    <row r="129" spans="1:57" x14ac:dyDescent="0.2">
      <c r="A129" s="16"/>
      <c r="B129" s="16"/>
      <c r="C129" s="16"/>
      <c r="D129" s="16"/>
      <c r="E129" s="16"/>
      <c r="F129" s="16"/>
      <c r="G129" s="16"/>
      <c r="H129" s="16"/>
      <c r="I129" s="16"/>
      <c r="J129" s="16"/>
      <c r="K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row>
    <row r="130" spans="1:57" x14ac:dyDescent="0.2">
      <c r="A130" s="16"/>
      <c r="B130" s="16"/>
      <c r="C130" s="16"/>
      <c r="D130" s="16"/>
      <c r="E130" s="16"/>
      <c r="F130" s="16"/>
      <c r="G130" s="16"/>
      <c r="H130" s="16"/>
      <c r="I130" s="16"/>
      <c r="J130" s="16"/>
      <c r="K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row>
    <row r="131" spans="1:57" x14ac:dyDescent="0.2">
      <c r="A131" s="16"/>
      <c r="B131" s="16"/>
      <c r="C131" s="16"/>
      <c r="D131" s="16"/>
      <c r="E131" s="16"/>
      <c r="F131" s="16"/>
      <c r="G131" s="16"/>
      <c r="H131" s="16"/>
      <c r="I131" s="16"/>
      <c r="J131" s="16"/>
      <c r="K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row>
    <row r="132" spans="1:57" x14ac:dyDescent="0.2">
      <c r="A132" s="16"/>
      <c r="B132" s="16"/>
      <c r="C132" s="16"/>
      <c r="D132" s="16"/>
      <c r="E132" s="16"/>
      <c r="F132" s="16"/>
      <c r="G132" s="16"/>
      <c r="H132" s="16"/>
      <c r="I132" s="16"/>
      <c r="J132" s="16"/>
      <c r="K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row>
    <row r="133" spans="1:57" x14ac:dyDescent="0.2">
      <c r="A133" s="16"/>
      <c r="B133" s="16"/>
      <c r="C133" s="16"/>
      <c r="D133" s="16"/>
      <c r="E133" s="16"/>
      <c r="F133" s="16"/>
      <c r="G133" s="16"/>
      <c r="H133" s="16"/>
      <c r="I133" s="16"/>
      <c r="J133" s="16"/>
      <c r="K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row>
    <row r="134" spans="1:57" x14ac:dyDescent="0.2">
      <c r="A134" s="16"/>
      <c r="B134" s="16"/>
      <c r="C134" s="16"/>
      <c r="D134" s="16"/>
      <c r="E134" s="16"/>
      <c r="F134" s="16"/>
      <c r="G134" s="16"/>
      <c r="H134" s="16"/>
      <c r="I134" s="16"/>
      <c r="J134" s="16"/>
      <c r="K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row>
    <row r="135" spans="1:57" x14ac:dyDescent="0.2">
      <c r="A135" s="16"/>
      <c r="B135" s="16"/>
      <c r="C135" s="16"/>
      <c r="D135" s="16"/>
      <c r="E135" s="16"/>
      <c r="F135" s="16"/>
      <c r="G135" s="16"/>
      <c r="H135" s="16"/>
      <c r="I135" s="16"/>
      <c r="J135" s="16"/>
      <c r="K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row>
    <row r="136" spans="1:57" x14ac:dyDescent="0.2">
      <c r="A136" s="16"/>
      <c r="B136" s="16"/>
      <c r="C136" s="16"/>
      <c r="D136" s="16"/>
      <c r="E136" s="16"/>
      <c r="F136" s="16"/>
      <c r="G136" s="16"/>
      <c r="H136" s="16"/>
      <c r="I136" s="16"/>
      <c r="J136" s="16"/>
      <c r="K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row>
    <row r="137" spans="1:57" x14ac:dyDescent="0.2">
      <c r="A137" s="16"/>
      <c r="B137" s="16"/>
      <c r="C137" s="16"/>
      <c r="D137" s="16"/>
      <c r="E137" s="16"/>
      <c r="F137" s="16"/>
      <c r="G137" s="16"/>
      <c r="H137" s="16"/>
      <c r="I137" s="16"/>
      <c r="J137" s="16"/>
      <c r="K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row>
    <row r="138" spans="1:57" x14ac:dyDescent="0.2">
      <c r="A138" s="16"/>
      <c r="B138" s="16"/>
      <c r="C138" s="16"/>
      <c r="D138" s="16"/>
      <c r="E138" s="16"/>
      <c r="F138" s="16"/>
      <c r="G138" s="16"/>
      <c r="H138" s="16"/>
      <c r="I138" s="16"/>
      <c r="J138" s="16"/>
      <c r="K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row>
    <row r="139" spans="1:57" x14ac:dyDescent="0.2">
      <c r="A139" s="16"/>
      <c r="B139" s="16"/>
      <c r="C139" s="16"/>
      <c r="D139" s="16"/>
      <c r="E139" s="16"/>
      <c r="F139" s="16"/>
      <c r="G139" s="16"/>
      <c r="H139" s="16"/>
      <c r="I139" s="16"/>
      <c r="J139" s="16"/>
      <c r="K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row>
    <row r="140" spans="1:57" x14ac:dyDescent="0.2">
      <c r="A140" s="16"/>
      <c r="B140" s="16"/>
      <c r="C140" s="16"/>
      <c r="D140" s="16"/>
      <c r="E140" s="16"/>
      <c r="F140" s="16"/>
      <c r="G140" s="16"/>
      <c r="H140" s="16"/>
      <c r="I140" s="16"/>
      <c r="J140" s="16"/>
      <c r="K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row>
    <row r="141" spans="1:57" x14ac:dyDescent="0.2">
      <c r="A141" s="16"/>
      <c r="B141" s="16"/>
      <c r="C141" s="16"/>
      <c r="D141" s="16"/>
      <c r="E141" s="16"/>
      <c r="F141" s="16"/>
      <c r="G141" s="16"/>
      <c r="H141" s="16"/>
      <c r="I141" s="16"/>
      <c r="J141" s="16"/>
      <c r="K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row>
    <row r="142" spans="1:57" x14ac:dyDescent="0.2">
      <c r="A142" s="16"/>
      <c r="B142" s="16"/>
      <c r="C142" s="16"/>
      <c r="D142" s="16"/>
      <c r="E142" s="16"/>
      <c r="F142" s="16"/>
      <c r="G142" s="16"/>
      <c r="H142" s="16"/>
      <c r="I142" s="16"/>
      <c r="J142" s="16"/>
      <c r="K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row>
    <row r="143" spans="1:57" x14ac:dyDescent="0.2">
      <c r="A143" s="16"/>
      <c r="B143" s="16"/>
      <c r="C143" s="16"/>
      <c r="D143" s="16"/>
      <c r="E143" s="16"/>
      <c r="F143" s="16"/>
      <c r="G143" s="16"/>
      <c r="H143" s="16"/>
      <c r="I143" s="16"/>
      <c r="J143" s="16"/>
      <c r="K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row>
    <row r="144" spans="1:57" x14ac:dyDescent="0.2">
      <c r="A144" s="16"/>
      <c r="B144" s="16"/>
      <c r="C144" s="16"/>
      <c r="D144" s="16"/>
      <c r="E144" s="16"/>
      <c r="F144" s="16"/>
      <c r="G144" s="16"/>
      <c r="H144" s="16"/>
      <c r="I144" s="16"/>
      <c r="J144" s="16"/>
      <c r="K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row>
    <row r="145" spans="1:57" x14ac:dyDescent="0.2">
      <c r="A145" s="16"/>
      <c r="B145" s="16"/>
      <c r="C145" s="16"/>
      <c r="D145" s="16"/>
      <c r="E145" s="16"/>
      <c r="F145" s="16"/>
      <c r="G145" s="16"/>
      <c r="H145" s="16"/>
      <c r="I145" s="16"/>
      <c r="J145" s="16"/>
      <c r="K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row>
    <row r="146" spans="1:57" x14ac:dyDescent="0.2">
      <c r="A146" s="16"/>
      <c r="B146" s="16"/>
      <c r="C146" s="16"/>
      <c r="D146" s="16"/>
      <c r="E146" s="16"/>
      <c r="F146" s="16"/>
      <c r="G146" s="16"/>
      <c r="H146" s="16"/>
      <c r="I146" s="16"/>
      <c r="J146" s="16"/>
      <c r="K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row>
    <row r="147" spans="1:57" x14ac:dyDescent="0.2">
      <c r="A147" s="16"/>
      <c r="B147" s="16"/>
      <c r="C147" s="16"/>
      <c r="D147" s="16"/>
      <c r="E147" s="16"/>
      <c r="F147" s="16"/>
      <c r="G147" s="16"/>
      <c r="H147" s="16"/>
      <c r="I147" s="16"/>
      <c r="J147" s="16"/>
      <c r="K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row>
    <row r="148" spans="1:57" x14ac:dyDescent="0.2">
      <c r="A148" s="16"/>
      <c r="B148" s="16"/>
      <c r="C148" s="16"/>
      <c r="D148" s="16"/>
      <c r="E148" s="16"/>
      <c r="F148" s="16"/>
      <c r="G148" s="16"/>
      <c r="H148" s="16"/>
      <c r="I148" s="16"/>
      <c r="J148" s="16"/>
      <c r="K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row>
    <row r="149" spans="1:57" x14ac:dyDescent="0.2">
      <c r="A149" s="16"/>
      <c r="B149" s="16"/>
      <c r="C149" s="16"/>
      <c r="D149" s="16"/>
      <c r="E149" s="16"/>
      <c r="F149" s="16"/>
      <c r="G149" s="16"/>
      <c r="H149" s="16"/>
      <c r="I149" s="16"/>
      <c r="J149" s="16"/>
      <c r="K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row>
    <row r="150" spans="1:57" x14ac:dyDescent="0.2">
      <c r="A150" s="16"/>
      <c r="B150" s="16"/>
      <c r="C150" s="16"/>
      <c r="D150" s="16"/>
      <c r="E150" s="16"/>
      <c r="F150" s="16"/>
      <c r="G150" s="16"/>
      <c r="H150" s="16"/>
      <c r="I150" s="16"/>
      <c r="J150" s="16"/>
      <c r="K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row>
    <row r="151" spans="1:57" x14ac:dyDescent="0.2">
      <c r="A151" s="16"/>
      <c r="B151" s="16"/>
      <c r="C151" s="16"/>
      <c r="D151" s="16"/>
      <c r="E151" s="16"/>
      <c r="F151" s="16"/>
      <c r="G151" s="16"/>
      <c r="H151" s="16"/>
      <c r="I151" s="16"/>
      <c r="J151" s="16"/>
      <c r="K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row>
    <row r="152" spans="1:57" x14ac:dyDescent="0.2">
      <c r="A152" s="16"/>
      <c r="B152" s="16"/>
      <c r="C152" s="16"/>
      <c r="D152" s="16"/>
      <c r="E152" s="16"/>
      <c r="F152" s="16"/>
      <c r="G152" s="16"/>
      <c r="H152" s="16"/>
      <c r="I152" s="16"/>
      <c r="J152" s="16"/>
      <c r="K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row>
    <row r="153" spans="1:57" x14ac:dyDescent="0.2">
      <c r="A153" s="16"/>
      <c r="B153" s="16"/>
      <c r="C153" s="16"/>
      <c r="D153" s="16"/>
      <c r="E153" s="16"/>
      <c r="F153" s="16"/>
      <c r="G153" s="16"/>
      <c r="H153" s="16"/>
      <c r="I153" s="16"/>
      <c r="J153" s="16"/>
      <c r="K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row>
    <row r="154" spans="1:57" x14ac:dyDescent="0.2">
      <c r="A154" s="16"/>
      <c r="B154" s="16"/>
      <c r="C154" s="16"/>
      <c r="D154" s="16"/>
      <c r="E154" s="16"/>
      <c r="F154" s="16"/>
      <c r="G154" s="16"/>
      <c r="H154" s="16"/>
      <c r="I154" s="16"/>
      <c r="J154" s="16"/>
      <c r="K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row>
    <row r="155" spans="1:57" x14ac:dyDescent="0.2">
      <c r="A155" s="16"/>
      <c r="B155" s="16"/>
      <c r="C155" s="16"/>
      <c r="D155" s="16"/>
      <c r="E155" s="16"/>
      <c r="F155" s="16"/>
      <c r="G155" s="16"/>
      <c r="H155" s="16"/>
      <c r="I155" s="16"/>
      <c r="J155" s="16"/>
      <c r="K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row>
    <row r="156" spans="1:57" x14ac:dyDescent="0.2">
      <c r="A156" s="16"/>
      <c r="B156" s="16"/>
      <c r="C156" s="16"/>
      <c r="D156" s="16"/>
      <c r="E156" s="16"/>
      <c r="F156" s="16"/>
      <c r="G156" s="16"/>
      <c r="H156" s="16"/>
      <c r="I156" s="16"/>
      <c r="J156" s="16"/>
      <c r="K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row>
    <row r="157" spans="1:57" x14ac:dyDescent="0.2">
      <c r="A157" s="16"/>
      <c r="B157" s="16"/>
      <c r="C157" s="16"/>
      <c r="D157" s="16"/>
      <c r="E157" s="16"/>
      <c r="F157" s="16"/>
      <c r="G157" s="16"/>
      <c r="H157" s="16"/>
      <c r="I157" s="16"/>
      <c r="J157" s="16"/>
      <c r="K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row>
    <row r="158" spans="1:57" x14ac:dyDescent="0.2">
      <c r="A158" s="16"/>
      <c r="B158" s="16"/>
      <c r="C158" s="16"/>
      <c r="D158" s="16"/>
      <c r="E158" s="16"/>
      <c r="F158" s="16"/>
      <c r="G158" s="16"/>
      <c r="H158" s="16"/>
      <c r="I158" s="16"/>
      <c r="J158" s="16"/>
      <c r="K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row>
    <row r="159" spans="1:57" x14ac:dyDescent="0.2">
      <c r="A159" s="16"/>
      <c r="B159" s="16"/>
      <c r="C159" s="16"/>
      <c r="D159" s="16"/>
      <c r="E159" s="16"/>
      <c r="F159" s="16"/>
      <c r="G159" s="16"/>
      <c r="H159" s="16"/>
      <c r="I159" s="16"/>
      <c r="J159" s="16"/>
      <c r="K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row>
    <row r="160" spans="1:57" x14ac:dyDescent="0.2">
      <c r="A160" s="16"/>
      <c r="B160" s="16"/>
      <c r="C160" s="16"/>
      <c r="D160" s="16"/>
      <c r="E160" s="16"/>
      <c r="F160" s="16"/>
      <c r="G160" s="16"/>
      <c r="H160" s="16"/>
      <c r="I160" s="16"/>
      <c r="J160" s="16"/>
      <c r="K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row>
    <row r="161" spans="1:57" x14ac:dyDescent="0.2">
      <c r="A161" s="16"/>
      <c r="B161" s="16"/>
      <c r="C161" s="16"/>
      <c r="D161" s="16"/>
      <c r="E161" s="16"/>
      <c r="F161" s="16"/>
      <c r="G161" s="16"/>
      <c r="H161" s="16"/>
      <c r="I161" s="16"/>
      <c r="J161" s="16"/>
      <c r="K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row>
    <row r="162" spans="1:57" x14ac:dyDescent="0.2">
      <c r="A162" s="16"/>
      <c r="B162" s="16"/>
      <c r="C162" s="16"/>
      <c r="D162" s="16"/>
      <c r="E162" s="16"/>
      <c r="F162" s="16"/>
      <c r="G162" s="16"/>
      <c r="H162" s="16"/>
      <c r="I162" s="16"/>
      <c r="J162" s="16"/>
      <c r="K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row>
    <row r="163" spans="1:57" x14ac:dyDescent="0.2">
      <c r="A163" s="16"/>
      <c r="B163" s="16"/>
      <c r="C163" s="16"/>
      <c r="D163" s="16"/>
      <c r="E163" s="16"/>
      <c r="F163" s="16"/>
      <c r="G163" s="16"/>
      <c r="H163" s="16"/>
      <c r="I163" s="16"/>
      <c r="J163" s="16"/>
      <c r="K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row>
    <row r="164" spans="1:57" x14ac:dyDescent="0.2">
      <c r="A164" s="16"/>
      <c r="B164" s="16"/>
      <c r="C164" s="16"/>
      <c r="D164" s="16"/>
      <c r="E164" s="16"/>
      <c r="F164" s="16"/>
      <c r="G164" s="16"/>
      <c r="H164" s="16"/>
      <c r="I164" s="16"/>
      <c r="J164" s="16"/>
      <c r="K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row>
    <row r="165" spans="1:57" x14ac:dyDescent="0.2">
      <c r="A165" s="16"/>
      <c r="B165" s="16"/>
      <c r="C165" s="16"/>
      <c r="D165" s="16"/>
      <c r="E165" s="16"/>
      <c r="F165" s="16"/>
      <c r="G165" s="16"/>
      <c r="H165" s="16"/>
      <c r="I165" s="16"/>
      <c r="J165" s="16"/>
      <c r="K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row>
    <row r="166" spans="1:57" x14ac:dyDescent="0.2">
      <c r="A166" s="16"/>
      <c r="B166" s="16"/>
      <c r="C166" s="16"/>
      <c r="D166" s="16"/>
      <c r="E166" s="16"/>
      <c r="F166" s="16"/>
      <c r="G166" s="16"/>
      <c r="H166" s="16"/>
      <c r="I166" s="16"/>
      <c r="J166" s="16"/>
      <c r="K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row>
    <row r="167" spans="1:57" x14ac:dyDescent="0.2">
      <c r="A167" s="16"/>
      <c r="B167" s="16"/>
      <c r="C167" s="16"/>
      <c r="D167" s="16"/>
      <c r="E167" s="16"/>
      <c r="F167" s="16"/>
      <c r="G167" s="16"/>
      <c r="H167" s="16"/>
      <c r="I167" s="16"/>
      <c r="J167" s="16"/>
      <c r="K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row>
    <row r="168" spans="1:57" x14ac:dyDescent="0.2">
      <c r="A168" s="16"/>
      <c r="B168" s="16"/>
      <c r="C168" s="16"/>
      <c r="D168" s="16"/>
      <c r="E168" s="16"/>
      <c r="F168" s="16"/>
      <c r="G168" s="16"/>
      <c r="H168" s="16"/>
      <c r="I168" s="16"/>
      <c r="J168" s="16"/>
      <c r="K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row>
    <row r="169" spans="1:57" x14ac:dyDescent="0.2">
      <c r="A169" s="16"/>
      <c r="B169" s="16"/>
      <c r="C169" s="16"/>
      <c r="D169" s="16"/>
      <c r="E169" s="16"/>
      <c r="F169" s="16"/>
      <c r="G169" s="16"/>
      <c r="H169" s="16"/>
      <c r="I169" s="16"/>
      <c r="J169" s="16"/>
      <c r="K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row>
    <row r="170" spans="1:57" x14ac:dyDescent="0.2">
      <c r="A170" s="16"/>
      <c r="B170" s="16"/>
      <c r="C170" s="16"/>
      <c r="D170" s="16"/>
      <c r="E170" s="16"/>
      <c r="F170" s="16"/>
      <c r="G170" s="16"/>
      <c r="H170" s="16"/>
      <c r="I170" s="16"/>
      <c r="J170" s="16"/>
      <c r="K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row>
    <row r="171" spans="1:57" x14ac:dyDescent="0.2">
      <c r="A171" s="16"/>
      <c r="B171" s="16"/>
      <c r="C171" s="16"/>
      <c r="D171" s="16"/>
      <c r="E171" s="16"/>
      <c r="F171" s="16"/>
      <c r="G171" s="16"/>
      <c r="H171" s="16"/>
      <c r="I171" s="16"/>
      <c r="J171" s="16"/>
      <c r="K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row>
    <row r="172" spans="1:57" x14ac:dyDescent="0.2">
      <c r="A172" s="16"/>
      <c r="B172" s="16"/>
      <c r="C172" s="16"/>
      <c r="D172" s="16"/>
      <c r="E172" s="16"/>
      <c r="F172" s="16"/>
      <c r="G172" s="16"/>
      <c r="H172" s="16"/>
      <c r="I172" s="16"/>
      <c r="J172" s="16"/>
      <c r="K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row>
    <row r="173" spans="1:57" x14ac:dyDescent="0.2">
      <c r="A173" s="16"/>
      <c r="B173" s="16"/>
      <c r="C173" s="16"/>
      <c r="D173" s="16"/>
      <c r="E173" s="16"/>
      <c r="F173" s="16"/>
      <c r="G173" s="16"/>
      <c r="H173" s="16"/>
      <c r="I173" s="16"/>
      <c r="J173" s="16"/>
      <c r="K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row>
    <row r="174" spans="1:57" x14ac:dyDescent="0.2">
      <c r="A174" s="16"/>
      <c r="B174" s="16"/>
      <c r="C174" s="16"/>
      <c r="D174" s="16"/>
      <c r="E174" s="16"/>
      <c r="F174" s="16"/>
      <c r="G174" s="16"/>
      <c r="H174" s="16"/>
      <c r="I174" s="16"/>
      <c r="J174" s="16"/>
      <c r="K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row>
    <row r="175" spans="1:57" x14ac:dyDescent="0.2">
      <c r="A175" s="16"/>
      <c r="B175" s="16"/>
      <c r="C175" s="16"/>
      <c r="D175" s="16"/>
      <c r="E175" s="16"/>
      <c r="F175" s="16"/>
      <c r="G175" s="16"/>
      <c r="H175" s="16"/>
      <c r="I175" s="16"/>
      <c r="J175" s="16"/>
      <c r="K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row>
    <row r="176" spans="1:57" x14ac:dyDescent="0.2">
      <c r="A176" s="16"/>
      <c r="B176" s="16"/>
      <c r="C176" s="16"/>
      <c r="D176" s="16"/>
      <c r="E176" s="16"/>
      <c r="F176" s="16"/>
      <c r="G176" s="16"/>
      <c r="H176" s="16"/>
      <c r="I176" s="16"/>
      <c r="J176" s="16"/>
      <c r="K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row>
    <row r="177" spans="1:57" x14ac:dyDescent="0.2">
      <c r="A177" s="16"/>
      <c r="B177" s="16"/>
      <c r="C177" s="16"/>
      <c r="D177" s="16"/>
      <c r="E177" s="16"/>
      <c r="F177" s="16"/>
      <c r="G177" s="16"/>
      <c r="H177" s="16"/>
      <c r="I177" s="16"/>
      <c r="J177" s="16"/>
      <c r="K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row>
    <row r="178" spans="1:57" x14ac:dyDescent="0.2">
      <c r="A178" s="16"/>
      <c r="B178" s="16"/>
      <c r="C178" s="16"/>
      <c r="D178" s="16"/>
      <c r="E178" s="16"/>
      <c r="F178" s="16"/>
      <c r="G178" s="16"/>
      <c r="H178" s="16"/>
      <c r="I178" s="16"/>
      <c r="J178" s="16"/>
      <c r="K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row>
    <row r="179" spans="1:57" x14ac:dyDescent="0.2">
      <c r="A179" s="16"/>
      <c r="B179" s="16"/>
      <c r="C179" s="16"/>
      <c r="D179" s="16"/>
      <c r="E179" s="16"/>
      <c r="F179" s="16"/>
      <c r="G179" s="16"/>
      <c r="H179" s="16"/>
      <c r="I179" s="16"/>
      <c r="J179" s="16"/>
      <c r="K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row>
    <row r="180" spans="1:57" x14ac:dyDescent="0.2">
      <c r="A180" s="16"/>
      <c r="B180" s="16"/>
      <c r="C180" s="16"/>
      <c r="D180" s="16"/>
      <c r="E180" s="16"/>
      <c r="F180" s="16"/>
      <c r="G180" s="16"/>
      <c r="H180" s="16"/>
      <c r="I180" s="16"/>
      <c r="J180" s="16"/>
      <c r="K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row>
    <row r="181" spans="1:57" x14ac:dyDescent="0.2">
      <c r="A181" s="16"/>
      <c r="B181" s="16"/>
      <c r="C181" s="16"/>
      <c r="D181" s="16"/>
      <c r="E181" s="16"/>
      <c r="F181" s="16"/>
      <c r="G181" s="16"/>
      <c r="H181" s="16"/>
      <c r="I181" s="16"/>
      <c r="J181" s="16"/>
      <c r="K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row>
    <row r="182" spans="1:57" x14ac:dyDescent="0.2">
      <c r="A182" s="16"/>
      <c r="B182" s="16"/>
      <c r="C182" s="16"/>
      <c r="D182" s="16"/>
      <c r="E182" s="16"/>
      <c r="F182" s="16"/>
      <c r="G182" s="16"/>
      <c r="H182" s="16"/>
      <c r="I182" s="16"/>
      <c r="J182" s="16"/>
      <c r="K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row>
    <row r="183" spans="1:57" x14ac:dyDescent="0.2">
      <c r="A183" s="16"/>
      <c r="B183" s="16"/>
      <c r="C183" s="16"/>
      <c r="D183" s="16"/>
      <c r="E183" s="16"/>
      <c r="F183" s="16"/>
      <c r="G183" s="16"/>
      <c r="H183" s="16"/>
      <c r="I183" s="16"/>
      <c r="J183" s="16"/>
      <c r="K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row>
    <row r="184" spans="1:57" x14ac:dyDescent="0.2">
      <c r="A184" s="16"/>
      <c r="B184" s="16"/>
      <c r="C184" s="16"/>
      <c r="D184" s="16"/>
      <c r="E184" s="16"/>
      <c r="F184" s="16"/>
      <c r="G184" s="16"/>
      <c r="H184" s="16"/>
      <c r="I184" s="16"/>
      <c r="J184" s="16"/>
      <c r="K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row>
    <row r="185" spans="1:57" x14ac:dyDescent="0.2">
      <c r="A185" s="16"/>
      <c r="B185" s="16"/>
      <c r="C185" s="16"/>
      <c r="D185" s="16"/>
      <c r="E185" s="16"/>
      <c r="F185" s="16"/>
      <c r="G185" s="16"/>
      <c r="H185" s="16"/>
      <c r="I185" s="16"/>
      <c r="J185" s="16"/>
      <c r="K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row>
    <row r="186" spans="1:57" x14ac:dyDescent="0.2">
      <c r="A186" s="16"/>
      <c r="B186" s="16"/>
      <c r="C186" s="16"/>
      <c r="D186" s="16"/>
      <c r="E186" s="16"/>
      <c r="F186" s="16"/>
      <c r="G186" s="16"/>
      <c r="H186" s="16"/>
      <c r="I186" s="16"/>
      <c r="J186" s="16"/>
    </row>
    <row r="187" spans="1:57" x14ac:dyDescent="0.2">
      <c r="A187" s="16"/>
      <c r="B187" s="16"/>
      <c r="C187" s="16"/>
      <c r="D187" s="16"/>
      <c r="E187" s="16"/>
      <c r="F187" s="16"/>
      <c r="G187" s="16"/>
      <c r="H187" s="16"/>
      <c r="I187" s="16"/>
      <c r="J187" s="16"/>
    </row>
    <row r="188" spans="1:57" x14ac:dyDescent="0.2">
      <c r="A188" s="16"/>
      <c r="B188" s="16"/>
      <c r="C188" s="16"/>
      <c r="D188" s="16"/>
      <c r="E188" s="16"/>
      <c r="F188" s="16"/>
      <c r="G188" s="16"/>
      <c r="H188" s="16"/>
      <c r="I188" s="16"/>
      <c r="J188" s="16"/>
    </row>
    <row r="189" spans="1:57" x14ac:dyDescent="0.2">
      <c r="A189" s="16"/>
      <c r="B189" s="16"/>
      <c r="C189" s="16"/>
      <c r="D189" s="16"/>
      <c r="E189" s="16"/>
      <c r="F189" s="16"/>
      <c r="G189" s="16"/>
      <c r="H189" s="16"/>
      <c r="I189" s="16"/>
      <c r="J189" s="16"/>
    </row>
    <row r="190" spans="1:57" x14ac:dyDescent="0.2">
      <c r="A190" s="16"/>
      <c r="B190" s="16"/>
      <c r="C190" s="16"/>
      <c r="D190" s="16"/>
      <c r="E190" s="16"/>
      <c r="F190" s="16"/>
      <c r="G190" s="16"/>
      <c r="H190" s="16"/>
      <c r="I190" s="16"/>
      <c r="J190" s="16"/>
    </row>
    <row r="191" spans="1:57" x14ac:dyDescent="0.2">
      <c r="A191" s="16"/>
      <c r="B191" s="16"/>
      <c r="C191" s="16"/>
      <c r="D191" s="16"/>
      <c r="E191" s="16"/>
      <c r="F191" s="16"/>
      <c r="G191" s="16"/>
      <c r="H191" s="16"/>
      <c r="I191" s="16"/>
      <c r="J191" s="16"/>
    </row>
    <row r="192" spans="1:57" x14ac:dyDescent="0.2">
      <c r="A192" s="16"/>
      <c r="B192" s="16"/>
      <c r="C192" s="16"/>
      <c r="D192" s="16"/>
      <c r="E192" s="16"/>
      <c r="F192" s="16"/>
      <c r="G192" s="16"/>
      <c r="H192" s="16"/>
      <c r="I192" s="16"/>
      <c r="J192" s="16"/>
    </row>
    <row r="193" spans="1:10" x14ac:dyDescent="0.2">
      <c r="A193" s="16"/>
      <c r="B193" s="16"/>
      <c r="C193" s="16"/>
      <c r="D193" s="16"/>
      <c r="E193" s="16"/>
      <c r="F193" s="16"/>
      <c r="G193" s="16"/>
      <c r="H193" s="16"/>
      <c r="I193" s="16"/>
      <c r="J193" s="16"/>
    </row>
    <row r="194" spans="1:10" x14ac:dyDescent="0.2">
      <c r="A194" s="16"/>
      <c r="B194" s="16"/>
      <c r="C194" s="16"/>
      <c r="D194" s="16"/>
      <c r="E194" s="16"/>
      <c r="F194" s="16"/>
      <c r="G194" s="16"/>
      <c r="H194" s="16"/>
      <c r="I194" s="16"/>
      <c r="J194" s="16"/>
    </row>
    <row r="195" spans="1:10" x14ac:dyDescent="0.2">
      <c r="A195" s="16"/>
      <c r="B195" s="16"/>
      <c r="C195" s="16"/>
      <c r="D195" s="16"/>
      <c r="E195" s="16"/>
      <c r="F195" s="16"/>
      <c r="G195" s="16"/>
      <c r="H195" s="16"/>
      <c r="I195" s="16"/>
      <c r="J195" s="16"/>
    </row>
    <row r="196" spans="1:10" x14ac:dyDescent="0.2">
      <c r="A196" s="16"/>
      <c r="B196" s="16"/>
      <c r="C196" s="16"/>
      <c r="D196" s="16"/>
      <c r="E196" s="16"/>
      <c r="F196" s="16"/>
      <c r="G196" s="16"/>
      <c r="H196" s="16"/>
      <c r="I196" s="16"/>
      <c r="J196" s="16"/>
    </row>
    <row r="197" spans="1:10" x14ac:dyDescent="0.2">
      <c r="A197" s="16"/>
      <c r="B197" s="16"/>
      <c r="C197" s="16"/>
      <c r="D197" s="16"/>
      <c r="E197" s="16"/>
      <c r="F197" s="16"/>
      <c r="G197" s="16"/>
      <c r="H197" s="16"/>
      <c r="I197" s="16"/>
      <c r="J197" s="16"/>
    </row>
    <row r="198" spans="1:10" x14ac:dyDescent="0.2">
      <c r="A198" s="16"/>
      <c r="B198" s="16"/>
      <c r="C198" s="16"/>
      <c r="D198" s="16"/>
      <c r="E198" s="16"/>
      <c r="F198" s="16"/>
      <c r="G198" s="16"/>
      <c r="H198" s="16"/>
      <c r="I198" s="16"/>
      <c r="J198" s="16"/>
    </row>
    <row r="199" spans="1:10" x14ac:dyDescent="0.2">
      <c r="A199" s="16"/>
      <c r="B199" s="16"/>
      <c r="C199" s="16"/>
      <c r="D199" s="16"/>
      <c r="E199" s="16"/>
      <c r="F199" s="16"/>
      <c r="G199" s="16"/>
      <c r="H199" s="16"/>
      <c r="I199" s="16"/>
      <c r="J199" s="16"/>
    </row>
    <row r="200" spans="1:10" x14ac:dyDescent="0.2">
      <c r="A200" s="16"/>
      <c r="B200" s="16"/>
      <c r="C200" s="16"/>
      <c r="D200" s="16"/>
      <c r="E200" s="16"/>
      <c r="F200" s="16"/>
      <c r="G200" s="16"/>
      <c r="H200" s="16"/>
      <c r="I200" s="16"/>
      <c r="J200" s="16"/>
    </row>
  </sheetData>
  <mergeCells count="29">
    <mergeCell ref="D30:F32"/>
    <mergeCell ref="D6:F8"/>
    <mergeCell ref="D10:F12"/>
    <mergeCell ref="C14:C16"/>
    <mergeCell ref="D14:F16"/>
    <mergeCell ref="C18:C20"/>
    <mergeCell ref="D18:F20"/>
    <mergeCell ref="C6:C8"/>
    <mergeCell ref="C10:C12"/>
    <mergeCell ref="C22:C24"/>
    <mergeCell ref="D22:F24"/>
    <mergeCell ref="C26:C28"/>
    <mergeCell ref="D26:F28"/>
    <mergeCell ref="C30:C32"/>
    <mergeCell ref="L5:L7"/>
    <mergeCell ref="M5:O7"/>
    <mergeCell ref="L9:L11"/>
    <mergeCell ref="M9:O11"/>
    <mergeCell ref="L36:R39"/>
    <mergeCell ref="M17:O19"/>
    <mergeCell ref="L21:L23"/>
    <mergeCell ref="M21:O23"/>
    <mergeCell ref="L25:L27"/>
    <mergeCell ref="M25:O27"/>
    <mergeCell ref="L29:L31"/>
    <mergeCell ref="M29:O31"/>
    <mergeCell ref="L13:L15"/>
    <mergeCell ref="M13:O15"/>
    <mergeCell ref="L17:L19"/>
  </mergeCells>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55733-4B08-2B48-9F2B-DFB12C8242F1}">
  <dimension ref="A1:BN222"/>
  <sheetViews>
    <sheetView zoomScaleNormal="100" workbookViewId="0">
      <selection activeCell="A2" sqref="A2"/>
    </sheetView>
  </sheetViews>
  <sheetFormatPr baseColWidth="10" defaultRowHeight="16" outlineLevelCol="1" x14ac:dyDescent="0.2"/>
  <cols>
    <col min="1" max="1" width="4.83203125" style="15" customWidth="1"/>
    <col min="2" max="11" width="10.83203125" style="15" customWidth="1"/>
    <col min="12" max="12" width="10.83203125" style="15"/>
    <col min="13" max="20" width="10.83203125" style="15" hidden="1" customWidth="1" outlineLevel="1"/>
    <col min="21" max="21" width="10.83203125" style="15" collapsed="1"/>
    <col min="22" max="16384" width="10.83203125" style="15"/>
  </cols>
  <sheetData>
    <row r="1" spans="1:20" ht="19" x14ac:dyDescent="0.25">
      <c r="A1" s="35" t="s">
        <v>279</v>
      </c>
      <c r="B1" s="25"/>
      <c r="C1" s="25"/>
      <c r="D1" s="25"/>
      <c r="E1" s="25"/>
      <c r="F1" s="25"/>
      <c r="G1" s="25"/>
      <c r="H1" s="25"/>
      <c r="I1" s="25"/>
      <c r="J1" s="25"/>
      <c r="K1" s="23"/>
      <c r="L1" s="18" t="s">
        <v>15</v>
      </c>
    </row>
    <row r="2" spans="1:20" x14ac:dyDescent="0.2">
      <c r="A2" s="24"/>
      <c r="B2" s="25"/>
      <c r="C2" s="25"/>
      <c r="D2" s="25"/>
      <c r="E2" s="25"/>
      <c r="F2" s="25"/>
      <c r="G2" s="25"/>
      <c r="H2" s="25"/>
      <c r="I2" s="25"/>
      <c r="J2" s="25"/>
      <c r="K2" s="23"/>
      <c r="O2" s="17"/>
    </row>
    <row r="3" spans="1:20" ht="16" customHeight="1" x14ac:dyDescent="0.2">
      <c r="A3" s="24"/>
      <c r="B3" s="298" t="s">
        <v>273</v>
      </c>
      <c r="C3" s="298"/>
      <c r="D3" s="298"/>
      <c r="E3" s="298"/>
      <c r="F3" s="298"/>
      <c r="G3" s="298"/>
      <c r="H3" s="298"/>
      <c r="I3" s="298"/>
      <c r="J3" s="298"/>
      <c r="K3" s="23"/>
      <c r="M3" s="59" t="s">
        <v>272</v>
      </c>
    </row>
    <row r="4" spans="1:20" x14ac:dyDescent="0.2">
      <c r="A4" s="24"/>
      <c r="B4" s="298"/>
      <c r="C4" s="298"/>
      <c r="D4" s="298"/>
      <c r="E4" s="298"/>
      <c r="F4" s="298"/>
      <c r="G4" s="298"/>
      <c r="H4" s="298"/>
      <c r="I4" s="298"/>
      <c r="J4" s="298"/>
      <c r="K4" s="23"/>
      <c r="M4" s="59"/>
    </row>
    <row r="5" spans="1:20" x14ac:dyDescent="0.2">
      <c r="A5" s="24"/>
      <c r="B5" s="183"/>
      <c r="C5" s="183"/>
      <c r="D5" s="183"/>
      <c r="E5" s="183"/>
      <c r="F5" s="183"/>
      <c r="G5" s="183"/>
      <c r="H5" s="183"/>
      <c r="I5" s="183"/>
      <c r="J5" s="183"/>
      <c r="K5" s="23"/>
      <c r="M5" s="15" t="s">
        <v>271</v>
      </c>
    </row>
    <row r="6" spans="1:20" x14ac:dyDescent="0.2">
      <c r="A6" s="24"/>
      <c r="B6" s="25"/>
      <c r="C6" s="25"/>
      <c r="D6" s="25"/>
      <c r="E6" s="332" t="s">
        <v>270</v>
      </c>
      <c r="F6" s="333"/>
      <c r="G6" s="333"/>
      <c r="H6" s="333"/>
      <c r="I6" s="334"/>
      <c r="J6" s="56"/>
      <c r="K6" s="23"/>
      <c r="M6" s="59"/>
    </row>
    <row r="7" spans="1:20" x14ac:dyDescent="0.2">
      <c r="A7" s="24"/>
      <c r="B7" s="304" t="s">
        <v>222</v>
      </c>
      <c r="C7" s="300" t="s">
        <v>13</v>
      </c>
      <c r="D7" s="25"/>
      <c r="E7" s="55" t="s">
        <v>115</v>
      </c>
      <c r="F7" s="182"/>
      <c r="G7" s="182"/>
      <c r="H7" s="182"/>
      <c r="I7" s="181"/>
      <c r="J7" s="56"/>
      <c r="K7" s="23"/>
      <c r="M7" s="322" t="s">
        <v>269</v>
      </c>
      <c r="N7" s="322"/>
      <c r="O7" s="322"/>
      <c r="Q7" s="322" t="s">
        <v>268</v>
      </c>
      <c r="R7" s="322"/>
      <c r="S7" s="322"/>
    </row>
    <row r="8" spans="1:20" x14ac:dyDescent="0.2">
      <c r="A8" s="24"/>
      <c r="B8" s="305"/>
      <c r="C8" s="301"/>
      <c r="D8" s="25"/>
      <c r="E8" s="53" t="s">
        <v>71</v>
      </c>
      <c r="F8" s="137" t="s">
        <v>267</v>
      </c>
      <c r="G8" s="137" t="s">
        <v>266</v>
      </c>
      <c r="H8" s="137" t="s">
        <v>265</v>
      </c>
      <c r="I8" s="136" t="s">
        <v>264</v>
      </c>
      <c r="J8" s="56"/>
      <c r="K8" s="23"/>
      <c r="N8" s="81" t="s">
        <v>263</v>
      </c>
      <c r="O8" s="179">
        <v>45108</v>
      </c>
      <c r="R8" s="81" t="str">
        <f>N9</f>
        <v xml:space="preserve">Avg Accident Date Latest Data = </v>
      </c>
      <c r="S8" s="179">
        <f>O9</f>
        <v>45245</v>
      </c>
    </row>
    <row r="9" spans="1:20" ht="17" thickBot="1" x14ac:dyDescent="0.25">
      <c r="A9" s="24"/>
      <c r="B9" s="286">
        <v>2020</v>
      </c>
      <c r="C9" s="131">
        <v>7612</v>
      </c>
      <c r="D9" s="25"/>
      <c r="E9" s="286">
        <v>2020</v>
      </c>
      <c r="F9" s="287">
        <v>6035267</v>
      </c>
      <c r="G9" s="287">
        <v>6813767</v>
      </c>
      <c r="H9" s="287">
        <v>7211527</v>
      </c>
      <c r="I9" s="180">
        <v>7388443</v>
      </c>
      <c r="J9" s="30"/>
      <c r="K9" s="23"/>
      <c r="N9" s="81" t="s">
        <v>262</v>
      </c>
      <c r="O9" s="179">
        <v>45245</v>
      </c>
      <c r="R9" s="81" t="s">
        <v>261</v>
      </c>
      <c r="S9" s="179">
        <v>46023</v>
      </c>
      <c r="T9" s="15" t="s">
        <v>260</v>
      </c>
    </row>
    <row r="10" spans="1:20" ht="17" thickBot="1" x14ac:dyDescent="0.25">
      <c r="A10" s="24"/>
      <c r="B10" s="288">
        <v>2021</v>
      </c>
      <c r="C10" s="131">
        <v>7648</v>
      </c>
      <c r="D10" s="25"/>
      <c r="E10" s="288">
        <v>2021</v>
      </c>
      <c r="F10" s="30">
        <v>6122635</v>
      </c>
      <c r="G10" s="30">
        <v>6842638</v>
      </c>
      <c r="H10" s="30">
        <v>7234677</v>
      </c>
      <c r="I10" s="131"/>
      <c r="J10" s="30"/>
      <c r="K10" s="23"/>
      <c r="M10" s="26"/>
      <c r="N10" s="178" t="s">
        <v>259</v>
      </c>
      <c r="O10" s="177">
        <f>4.5/12</f>
        <v>0.375</v>
      </c>
      <c r="Q10" s="26"/>
      <c r="R10" s="178" t="s">
        <v>258</v>
      </c>
      <c r="S10" s="177">
        <f>1.5/12+2</f>
        <v>2.125</v>
      </c>
    </row>
    <row r="11" spans="1:20" x14ac:dyDescent="0.2">
      <c r="A11" s="24"/>
      <c r="B11" s="288">
        <v>2022</v>
      </c>
      <c r="C11" s="131">
        <v>7794</v>
      </c>
      <c r="D11" s="25"/>
      <c r="E11" s="288">
        <v>2022</v>
      </c>
      <c r="F11" s="30">
        <v>6186416</v>
      </c>
      <c r="G11" s="30">
        <v>7023270</v>
      </c>
      <c r="H11" s="30"/>
      <c r="I11" s="131"/>
      <c r="J11" s="30"/>
      <c r="K11" s="23"/>
    </row>
    <row r="12" spans="1:20" x14ac:dyDescent="0.2">
      <c r="A12" s="24"/>
      <c r="B12" s="175">
        <v>2023</v>
      </c>
      <c r="C12" s="127">
        <v>7987</v>
      </c>
      <c r="D12" s="25"/>
      <c r="E12" s="175">
        <v>2023</v>
      </c>
      <c r="F12" s="176">
        <v>6875421</v>
      </c>
      <c r="G12" s="176"/>
      <c r="H12" s="176"/>
      <c r="I12" s="127"/>
      <c r="J12" s="30"/>
      <c r="K12" s="23"/>
      <c r="M12" s="59"/>
    </row>
    <row r="13" spans="1:20" x14ac:dyDescent="0.2">
      <c r="A13" s="24"/>
      <c r="B13" s="175" t="s">
        <v>8</v>
      </c>
      <c r="C13" s="127">
        <f>SUM(C9:C12)</f>
        <v>31041</v>
      </c>
      <c r="D13" s="25"/>
      <c r="E13" s="25"/>
      <c r="F13" s="25"/>
      <c r="G13" s="25"/>
      <c r="H13" s="25"/>
      <c r="I13" s="25"/>
      <c r="J13" s="25"/>
      <c r="K13" s="23"/>
      <c r="M13" s="59"/>
    </row>
    <row r="14" spans="1:20" x14ac:dyDescent="0.2">
      <c r="A14" s="24"/>
      <c r="B14" s="25"/>
      <c r="C14" s="25"/>
      <c r="D14" s="25"/>
      <c r="E14" s="25"/>
      <c r="F14" s="25"/>
      <c r="G14" s="25"/>
      <c r="H14" s="25"/>
      <c r="I14" s="25"/>
      <c r="J14" s="25"/>
      <c r="K14" s="23"/>
      <c r="M14" s="15" t="s">
        <v>257</v>
      </c>
      <c r="O14" s="174">
        <f>(1+D21)*(1+D22)-1</f>
        <v>3.4250000000000114E-2</v>
      </c>
    </row>
    <row r="15" spans="1:20" x14ac:dyDescent="0.2">
      <c r="A15" s="24"/>
      <c r="B15" s="25" t="s">
        <v>256</v>
      </c>
      <c r="C15" s="30"/>
      <c r="D15" s="30"/>
      <c r="E15" s="30"/>
      <c r="F15" s="25"/>
      <c r="G15" s="25"/>
      <c r="H15" s="25"/>
      <c r="I15" s="25"/>
      <c r="J15" s="25"/>
      <c r="K15" s="23"/>
      <c r="M15" s="15" t="s">
        <v>255</v>
      </c>
      <c r="O15" s="174">
        <f>(1+E21)*(1+E22)-1</f>
        <v>5.4699999999999971E-2</v>
      </c>
    </row>
    <row r="16" spans="1:20" x14ac:dyDescent="0.2">
      <c r="A16" s="24"/>
      <c r="B16" s="25"/>
      <c r="C16" s="30"/>
      <c r="D16" s="30"/>
      <c r="E16" s="30"/>
      <c r="F16" s="25"/>
      <c r="G16" s="25"/>
      <c r="H16" s="25"/>
      <c r="I16" s="25"/>
      <c r="J16" s="25"/>
      <c r="K16" s="23"/>
    </row>
    <row r="17" spans="1:19" x14ac:dyDescent="0.2">
      <c r="A17" s="24"/>
      <c r="B17" s="298" t="s">
        <v>254</v>
      </c>
      <c r="C17" s="298"/>
      <c r="D17" s="298"/>
      <c r="E17" s="298"/>
      <c r="F17" s="298"/>
      <c r="G17" s="298"/>
      <c r="H17" s="298"/>
      <c r="I17" s="298"/>
      <c r="J17" s="298"/>
      <c r="K17" s="23"/>
      <c r="M17" s="325" t="s">
        <v>140</v>
      </c>
      <c r="N17" s="323" t="s">
        <v>253</v>
      </c>
      <c r="O17" s="323" t="s">
        <v>252</v>
      </c>
      <c r="P17" s="323" t="s">
        <v>251</v>
      </c>
      <c r="Q17" s="325" t="s">
        <v>250</v>
      </c>
      <c r="R17" s="323" t="s">
        <v>231</v>
      </c>
    </row>
    <row r="18" spans="1:19" ht="16" customHeight="1" x14ac:dyDescent="0.2">
      <c r="A18" s="24"/>
      <c r="B18" s="298"/>
      <c r="C18" s="298"/>
      <c r="D18" s="298"/>
      <c r="E18" s="298"/>
      <c r="F18" s="298"/>
      <c r="G18" s="298"/>
      <c r="H18" s="298"/>
      <c r="I18" s="298"/>
      <c r="J18" s="298"/>
      <c r="K18" s="23"/>
      <c r="M18" s="325"/>
      <c r="N18" s="323"/>
      <c r="O18" s="323"/>
      <c r="P18" s="323"/>
      <c r="Q18" s="325"/>
      <c r="R18" s="323"/>
    </row>
    <row r="19" spans="1:19" x14ac:dyDescent="0.2">
      <c r="A19" s="24"/>
      <c r="B19" s="25"/>
      <c r="C19" s="30"/>
      <c r="D19" s="30"/>
      <c r="E19" s="25"/>
      <c r="F19" s="25"/>
      <c r="G19" s="25"/>
      <c r="H19" s="25"/>
      <c r="I19" s="25"/>
      <c r="J19" s="25"/>
      <c r="K19" s="23"/>
      <c r="M19" s="326"/>
      <c r="N19" s="324"/>
      <c r="O19" s="324"/>
      <c r="P19" s="324"/>
      <c r="Q19" s="326"/>
      <c r="R19" s="324"/>
    </row>
    <row r="20" spans="1:19" x14ac:dyDescent="0.2">
      <c r="A20" s="24"/>
      <c r="B20" s="25"/>
      <c r="C20" s="45"/>
      <c r="D20" s="173" t="s">
        <v>249</v>
      </c>
      <c r="E20" s="172" t="s">
        <v>248</v>
      </c>
      <c r="F20" s="25"/>
      <c r="G20" s="25"/>
      <c r="H20" s="25"/>
      <c r="I20" s="161"/>
      <c r="J20" s="161"/>
      <c r="K20" s="23"/>
      <c r="M20" s="289">
        <f>E9</f>
        <v>2020</v>
      </c>
      <c r="N20" s="165">
        <f>N21+1</f>
        <v>3.375</v>
      </c>
      <c r="O20" s="290">
        <f>(1+$O$14)^N20</f>
        <v>1.1203692029342964</v>
      </c>
      <c r="P20" s="165">
        <f>$S$10</f>
        <v>2.125</v>
      </c>
      <c r="Q20" s="291">
        <f>(1+$O$15)^P20</f>
        <v>1.1198220383912232</v>
      </c>
      <c r="R20" s="290">
        <f>O20*Q20</f>
        <v>1.2546141245806337</v>
      </c>
    </row>
    <row r="21" spans="1:19" x14ac:dyDescent="0.2">
      <c r="A21" s="24"/>
      <c r="B21" s="25"/>
      <c r="C21" s="171" t="s">
        <v>247</v>
      </c>
      <c r="D21" s="170">
        <v>-1.4999999999999999E-2</v>
      </c>
      <c r="E21" s="169">
        <v>-5.0000000000000001E-3</v>
      </c>
      <c r="F21" s="30"/>
      <c r="G21" s="25"/>
      <c r="H21" s="25"/>
      <c r="I21" s="161"/>
      <c r="J21" s="161"/>
      <c r="K21" s="23"/>
      <c r="M21" s="289">
        <f>E10</f>
        <v>2021</v>
      </c>
      <c r="N21" s="165">
        <f>N22+1</f>
        <v>2.375</v>
      </c>
      <c r="O21" s="290">
        <f>(1+$O$14)^N21</f>
        <v>1.0832672979785316</v>
      </c>
      <c r="P21" s="165">
        <f>$S$10</f>
        <v>2.125</v>
      </c>
      <c r="Q21" s="291">
        <f>(1+$O$15)^P21</f>
        <v>1.1198220383912232</v>
      </c>
      <c r="R21" s="290">
        <f>O21*Q21</f>
        <v>1.2130665937448719</v>
      </c>
    </row>
    <row r="22" spans="1:19" x14ac:dyDescent="0.2">
      <c r="A22" s="24"/>
      <c r="B22" s="25"/>
      <c r="C22" s="71" t="s">
        <v>246</v>
      </c>
      <c r="D22" s="168">
        <v>0.05</v>
      </c>
      <c r="E22" s="167">
        <v>0.06</v>
      </c>
      <c r="F22" s="30"/>
      <c r="G22" s="25"/>
      <c r="H22" s="25"/>
      <c r="I22" s="161"/>
      <c r="J22" s="161"/>
      <c r="K22" s="23"/>
      <c r="M22" s="289">
        <f>E11</f>
        <v>2022</v>
      </c>
      <c r="N22" s="165">
        <f>N23+1</f>
        <v>1.375</v>
      </c>
      <c r="O22" s="290">
        <f>(1+$O$14)^N22</f>
        <v>1.047394051707548</v>
      </c>
      <c r="P22" s="165">
        <f>$S$10</f>
        <v>2.125</v>
      </c>
      <c r="Q22" s="291">
        <f>(1+$O$15)^P22</f>
        <v>1.1198220383912232</v>
      </c>
      <c r="R22" s="290">
        <f>O22*Q22</f>
        <v>1.1728949419819885</v>
      </c>
    </row>
    <row r="23" spans="1:19" x14ac:dyDescent="0.2">
      <c r="A23" s="24"/>
      <c r="B23" s="25"/>
      <c r="C23" s="30"/>
      <c r="D23" s="30"/>
      <c r="E23" s="166"/>
      <c r="F23" s="30"/>
      <c r="G23" s="25"/>
      <c r="H23" s="25"/>
      <c r="I23" s="161"/>
      <c r="J23" s="161"/>
      <c r="K23" s="23"/>
      <c r="M23" s="289">
        <f>E12</f>
        <v>2023</v>
      </c>
      <c r="N23" s="165">
        <f>O10</f>
        <v>0.375</v>
      </c>
      <c r="O23" s="290">
        <f>(1+$O$14)^N23</f>
        <v>1.0127087761252578</v>
      </c>
      <c r="P23" s="165">
        <f>$S$10</f>
        <v>2.125</v>
      </c>
      <c r="Q23" s="291">
        <f>(1+$O$15)^P23</f>
        <v>1.1198220383912232</v>
      </c>
      <c r="R23" s="290">
        <f>O23*Q23</f>
        <v>1.134053605977267</v>
      </c>
    </row>
    <row r="24" spans="1:19" x14ac:dyDescent="0.2">
      <c r="A24" s="24"/>
      <c r="B24" s="25" t="s">
        <v>245</v>
      </c>
      <c r="C24" s="30"/>
      <c r="D24" s="30"/>
      <c r="E24" s="164">
        <v>1.026</v>
      </c>
      <c r="F24" s="30"/>
      <c r="G24" s="25"/>
      <c r="H24" s="25"/>
      <c r="I24" s="161"/>
      <c r="J24" s="161"/>
      <c r="K24" s="23"/>
    </row>
    <row r="25" spans="1:19" x14ac:dyDescent="0.2">
      <c r="A25" s="24"/>
      <c r="B25" s="25" t="s">
        <v>244</v>
      </c>
      <c r="C25" s="30"/>
      <c r="D25" s="30"/>
      <c r="E25" s="164">
        <v>1.0249999999999999</v>
      </c>
      <c r="F25" s="30"/>
      <c r="G25" s="25"/>
      <c r="H25" s="25"/>
      <c r="I25" s="161"/>
      <c r="J25" s="161"/>
      <c r="K25" s="23"/>
    </row>
    <row r="26" spans="1:19" x14ac:dyDescent="0.2">
      <c r="A26" s="24"/>
      <c r="B26" s="25" t="s">
        <v>243</v>
      </c>
      <c r="C26" s="30"/>
      <c r="D26" s="30"/>
      <c r="E26" s="163">
        <v>548.26</v>
      </c>
      <c r="F26" s="162" t="s">
        <v>11</v>
      </c>
      <c r="G26" s="25"/>
      <c r="H26" s="25"/>
      <c r="I26" s="161"/>
      <c r="J26" s="161"/>
      <c r="K26" s="23"/>
      <c r="M26" s="15" t="s">
        <v>242</v>
      </c>
    </row>
    <row r="27" spans="1:19" x14ac:dyDescent="0.2">
      <c r="A27" s="24"/>
      <c r="B27" s="25" t="s">
        <v>241</v>
      </c>
      <c r="C27" s="30"/>
      <c r="D27" s="30"/>
      <c r="E27" s="163">
        <v>187.56</v>
      </c>
      <c r="F27" s="162" t="s">
        <v>240</v>
      </c>
      <c r="G27" s="25"/>
      <c r="H27" s="25"/>
      <c r="I27" s="161"/>
      <c r="J27" s="161"/>
      <c r="K27" s="23"/>
    </row>
    <row r="28" spans="1:19" x14ac:dyDescent="0.2">
      <c r="A28" s="24"/>
      <c r="B28" s="158" t="s">
        <v>239</v>
      </c>
      <c r="C28" s="158"/>
      <c r="D28" s="30"/>
      <c r="E28" s="161">
        <v>0.22</v>
      </c>
      <c r="F28" s="30"/>
      <c r="G28" s="25"/>
      <c r="H28" s="25"/>
      <c r="I28" s="161"/>
      <c r="J28" s="161"/>
      <c r="K28" s="23"/>
      <c r="M28" s="160"/>
      <c r="N28" s="159" t="s">
        <v>137</v>
      </c>
      <c r="O28" s="68" t="s">
        <v>136</v>
      </c>
      <c r="P28" s="68" t="s">
        <v>135</v>
      </c>
    </row>
    <row r="29" spans="1:19" x14ac:dyDescent="0.2">
      <c r="A29" s="24"/>
      <c r="B29" s="158" t="s">
        <v>238</v>
      </c>
      <c r="C29" s="158"/>
      <c r="D29" s="30"/>
      <c r="E29" s="157">
        <v>86.45</v>
      </c>
      <c r="F29" s="25"/>
      <c r="G29" s="25"/>
      <c r="H29" s="25"/>
      <c r="I29" s="25"/>
      <c r="J29" s="25"/>
      <c r="K29" s="23"/>
      <c r="M29" s="29">
        <f>E9</f>
        <v>2020</v>
      </c>
      <c r="N29" s="27">
        <f>G9/F9</f>
        <v>1.1289918076532488</v>
      </c>
      <c r="O29" s="27">
        <f>H9/G9</f>
        <v>1.058375932138566</v>
      </c>
      <c r="P29" s="27">
        <f>I9/H9</f>
        <v>1.0245323909901467</v>
      </c>
      <c r="S29" s="155"/>
    </row>
    <row r="30" spans="1:19" x14ac:dyDescent="0.2">
      <c r="A30" s="24"/>
      <c r="B30" s="25" t="s">
        <v>237</v>
      </c>
      <c r="C30" s="30"/>
      <c r="D30" s="30"/>
      <c r="E30" s="156">
        <v>0.04</v>
      </c>
      <c r="F30" s="25"/>
      <c r="G30" s="25"/>
      <c r="H30" s="25"/>
      <c r="I30" s="25"/>
      <c r="J30" s="25"/>
      <c r="K30" s="23"/>
      <c r="M30" s="29">
        <f>E10</f>
        <v>2021</v>
      </c>
      <c r="N30" s="27">
        <f>G10/F10</f>
        <v>1.1175969170136715</v>
      </c>
      <c r="O30" s="27">
        <f>H10/G10</f>
        <v>1.0572935467286155</v>
      </c>
      <c r="P30" s="27"/>
      <c r="S30" s="155"/>
    </row>
    <row r="31" spans="1:19" x14ac:dyDescent="0.2">
      <c r="A31" s="24"/>
      <c r="B31" s="25"/>
      <c r="C31" s="25"/>
      <c r="D31" s="25"/>
      <c r="E31" s="25"/>
      <c r="F31" s="25"/>
      <c r="G31" s="25"/>
      <c r="H31" s="25"/>
      <c r="I31" s="25"/>
      <c r="J31" s="25"/>
      <c r="K31" s="23"/>
      <c r="M31" s="29">
        <f>E11</f>
        <v>2022</v>
      </c>
      <c r="N31" s="27">
        <f>G11/F11</f>
        <v>1.1352728300198369</v>
      </c>
      <c r="O31" s="27"/>
      <c r="P31" s="27"/>
      <c r="S31" s="155"/>
    </row>
    <row r="32" spans="1:19" x14ac:dyDescent="0.2">
      <c r="A32" s="24"/>
      <c r="B32" s="25"/>
      <c r="C32" s="25"/>
      <c r="D32" s="25"/>
      <c r="E32" s="25"/>
      <c r="F32" s="25"/>
      <c r="G32" s="25"/>
      <c r="H32" s="25"/>
      <c r="I32" s="25"/>
      <c r="J32" s="25"/>
      <c r="K32" s="23"/>
      <c r="S32" s="155"/>
    </row>
    <row r="33" spans="1:20" ht="17" x14ac:dyDescent="0.2">
      <c r="A33" s="24"/>
      <c r="B33" s="25" t="s">
        <v>236</v>
      </c>
      <c r="C33" s="25"/>
      <c r="D33" s="25"/>
      <c r="E33" s="25"/>
      <c r="F33" s="25"/>
      <c r="G33" s="25"/>
      <c r="H33" s="25"/>
      <c r="I33" s="25"/>
      <c r="J33" s="25"/>
      <c r="K33" s="23"/>
      <c r="M33" s="101"/>
      <c r="N33" s="100" t="s">
        <v>137</v>
      </c>
      <c r="O33" s="99" t="s">
        <v>136</v>
      </c>
      <c r="P33" s="99" t="s">
        <v>135</v>
      </c>
      <c r="Q33" s="100" t="s">
        <v>134</v>
      </c>
    </row>
    <row r="34" spans="1:20" ht="17" thickBot="1" x14ac:dyDescent="0.25">
      <c r="A34" s="22"/>
      <c r="B34" s="20"/>
      <c r="C34" s="21"/>
      <c r="D34" s="21"/>
      <c r="E34" s="21"/>
      <c r="F34" s="20"/>
      <c r="G34" s="20"/>
      <c r="H34" s="20"/>
      <c r="I34" s="20"/>
      <c r="J34" s="20"/>
      <c r="K34" s="19"/>
      <c r="M34" s="63" t="s">
        <v>133</v>
      </c>
      <c r="N34" s="154">
        <f>AVERAGE(N29:N31)</f>
        <v>1.1272871848955857</v>
      </c>
      <c r="O34" s="154">
        <f>AVERAGE(O29:O31)</f>
        <v>1.0578347394335907</v>
      </c>
      <c r="P34" s="154">
        <f>AVERAGE(P29:P31)</f>
        <v>1.0245323909901467</v>
      </c>
      <c r="Q34" s="154">
        <f>E24</f>
        <v>1.026</v>
      </c>
    </row>
    <row r="35" spans="1:20" ht="17" thickBot="1" x14ac:dyDescent="0.25">
      <c r="A35" s="22" t="s">
        <v>7</v>
      </c>
      <c r="B35" s="20"/>
      <c r="C35" s="21"/>
      <c r="D35" s="21"/>
      <c r="E35" s="21"/>
      <c r="F35" s="20"/>
      <c r="G35" s="20"/>
      <c r="H35" s="20"/>
      <c r="I35" s="20"/>
      <c r="J35" s="20"/>
      <c r="K35" s="19"/>
      <c r="M35" s="63" t="s">
        <v>126</v>
      </c>
      <c r="N35" s="153">
        <f>N34*O35</f>
        <v>1.2535032065586893</v>
      </c>
      <c r="O35" s="153">
        <f>O34*P35</f>
        <v>1.1119643896908082</v>
      </c>
      <c r="P35" s="153">
        <f>P34*Q35</f>
        <v>1.0511702331558905</v>
      </c>
      <c r="Q35" s="153">
        <f>Q34</f>
        <v>1.026</v>
      </c>
    </row>
    <row r="39" spans="1:20" x14ac:dyDescent="0.2">
      <c r="M39" s="325" t="s">
        <v>235</v>
      </c>
      <c r="N39" s="327" t="s">
        <v>234</v>
      </c>
      <c r="R39" s="327" t="s">
        <v>233</v>
      </c>
      <c r="S39" s="29"/>
      <c r="T39" s="323" t="s">
        <v>232</v>
      </c>
    </row>
    <row r="40" spans="1:20" x14ac:dyDescent="0.2">
      <c r="M40" s="325"/>
      <c r="N40" s="327"/>
      <c r="O40" s="323" t="s">
        <v>231</v>
      </c>
      <c r="P40" s="323" t="s">
        <v>230</v>
      </c>
      <c r="Q40" s="325" t="s">
        <v>229</v>
      </c>
      <c r="R40" s="323"/>
      <c r="S40" s="325" t="s">
        <v>13</v>
      </c>
      <c r="T40" s="323"/>
    </row>
    <row r="41" spans="1:20" x14ac:dyDescent="0.2">
      <c r="M41" s="326"/>
      <c r="N41" s="328"/>
      <c r="O41" s="324"/>
      <c r="P41" s="324"/>
      <c r="Q41" s="326"/>
      <c r="R41" s="324"/>
      <c r="S41" s="326"/>
      <c r="T41" s="324"/>
    </row>
    <row r="42" spans="1:20" x14ac:dyDescent="0.2">
      <c r="M42" s="108">
        <f>B9</f>
        <v>2020</v>
      </c>
      <c r="N42" s="292">
        <f>I9</f>
        <v>7388443</v>
      </c>
      <c r="O42" s="27">
        <f>R20</f>
        <v>1.2546141245806337</v>
      </c>
      <c r="P42" s="27">
        <f>Q35</f>
        <v>1.026</v>
      </c>
      <c r="Q42" s="151">
        <f>$E$25</f>
        <v>1.0249999999999999</v>
      </c>
      <c r="R42" s="152">
        <f>N42*O42*P42*Q42</f>
        <v>9748422.1079435125</v>
      </c>
      <c r="S42" s="61">
        <f>C9</f>
        <v>7612</v>
      </c>
      <c r="T42" s="148">
        <f>R42/S42</f>
        <v>1280.6650168081335</v>
      </c>
    </row>
    <row r="43" spans="1:20" x14ac:dyDescent="0.2">
      <c r="M43" s="108">
        <f>B10</f>
        <v>2021</v>
      </c>
      <c r="N43" s="292">
        <f>H10</f>
        <v>7234677</v>
      </c>
      <c r="O43" s="27">
        <f>R21</f>
        <v>1.2130665937448719</v>
      </c>
      <c r="P43" s="27">
        <f>P35</f>
        <v>1.0511702331558905</v>
      </c>
      <c r="Q43" s="151">
        <f>$E$25</f>
        <v>1.0249999999999999</v>
      </c>
      <c r="R43" s="152">
        <f>N43*O43*P43*Q43</f>
        <v>9455852.9295971766</v>
      </c>
      <c r="S43" s="61">
        <f>C10</f>
        <v>7648</v>
      </c>
      <c r="T43" s="148">
        <f>R43/S43</f>
        <v>1236.3824437234803</v>
      </c>
    </row>
    <row r="44" spans="1:20" x14ac:dyDescent="0.2">
      <c r="M44" s="108">
        <f>B11</f>
        <v>2022</v>
      </c>
      <c r="N44" s="152">
        <f>G11</f>
        <v>7023270</v>
      </c>
      <c r="O44" s="27">
        <f>R22</f>
        <v>1.1728949419819885</v>
      </c>
      <c r="P44" s="27">
        <f>O35</f>
        <v>1.1119643896908082</v>
      </c>
      <c r="Q44" s="151">
        <f>$E$25</f>
        <v>1.0249999999999999</v>
      </c>
      <c r="R44" s="152">
        <f>N44*O44*P44*Q44</f>
        <v>9388867.7723544333</v>
      </c>
      <c r="S44" s="61">
        <f>C11</f>
        <v>7794</v>
      </c>
      <c r="T44" s="148">
        <f>R44/S44</f>
        <v>1204.62763309654</v>
      </c>
    </row>
    <row r="45" spans="1:20" x14ac:dyDescent="0.2">
      <c r="M45" s="108">
        <f>B12</f>
        <v>2023</v>
      </c>
      <c r="N45" s="152">
        <f>F12</f>
        <v>6875421</v>
      </c>
      <c r="O45" s="27">
        <f>R23</f>
        <v>1.134053605977267</v>
      </c>
      <c r="P45" s="27">
        <f>N35</f>
        <v>1.2535032065586893</v>
      </c>
      <c r="Q45" s="151">
        <f>$E$25</f>
        <v>1.0249999999999999</v>
      </c>
      <c r="R45" s="150">
        <f>N45*O45*P45*Q45</f>
        <v>10018026.930091083</v>
      </c>
      <c r="S45" s="65">
        <f>C12</f>
        <v>7987</v>
      </c>
      <c r="T45" s="149">
        <f>R45/S45</f>
        <v>1254.2915900952903</v>
      </c>
    </row>
    <row r="46" spans="1:20" x14ac:dyDescent="0.2">
      <c r="Q46" s="29"/>
      <c r="R46" s="62">
        <f>SUM(R42:R45)</f>
        <v>38611169.739986204</v>
      </c>
      <c r="S46" s="75">
        <f>SUM(S42:S45)</f>
        <v>31041</v>
      </c>
      <c r="T46" s="148">
        <f>R46/S46</f>
        <v>1243.8764775614898</v>
      </c>
    </row>
    <row r="47" spans="1:20" x14ac:dyDescent="0.2">
      <c r="R47" s="62"/>
      <c r="S47" s="62"/>
      <c r="T47" s="148"/>
    </row>
    <row r="48" spans="1:20" x14ac:dyDescent="0.2">
      <c r="R48" s="62"/>
      <c r="S48" s="81" t="s">
        <v>228</v>
      </c>
      <c r="T48" s="148">
        <f>T46</f>
        <v>1243.8764775614898</v>
      </c>
    </row>
    <row r="50" spans="13:20" x14ac:dyDescent="0.2">
      <c r="R50" s="331" t="s">
        <v>227</v>
      </c>
      <c r="S50" s="331"/>
      <c r="T50" s="148">
        <f>SUM(T48,E26)</f>
        <v>1792.1364775614898</v>
      </c>
    </row>
    <row r="51" spans="13:20" ht="17" thickBot="1" x14ac:dyDescent="0.25"/>
    <row r="52" spans="13:20" ht="17" thickBot="1" x14ac:dyDescent="0.25">
      <c r="R52" s="329" t="s">
        <v>226</v>
      </c>
      <c r="S52" s="330"/>
      <c r="T52" s="147">
        <f>SUM(T50,E29,E27)/(1-E28-E30)</f>
        <v>2792.0898345425539</v>
      </c>
    </row>
    <row r="55" spans="13:20" ht="19" x14ac:dyDescent="0.25">
      <c r="M55" s="18" t="s">
        <v>6</v>
      </c>
    </row>
    <row r="56" spans="13:20" x14ac:dyDescent="0.2">
      <c r="M56" s="297" t="s">
        <v>225</v>
      </c>
      <c r="N56" s="297"/>
      <c r="O56" s="297"/>
      <c r="P56" s="297"/>
      <c r="Q56" s="297"/>
      <c r="R56" s="297"/>
      <c r="S56" s="297"/>
      <c r="T56" s="297"/>
    </row>
    <row r="57" spans="13:20" x14ac:dyDescent="0.2">
      <c r="M57" s="297"/>
      <c r="N57" s="297"/>
      <c r="O57" s="297"/>
      <c r="P57" s="297"/>
      <c r="Q57" s="297"/>
      <c r="R57" s="297"/>
      <c r="S57" s="297"/>
      <c r="T57" s="297"/>
    </row>
    <row r="58" spans="13:20" x14ac:dyDescent="0.2">
      <c r="M58" s="297"/>
      <c r="N58" s="297"/>
      <c r="O58" s="297"/>
      <c r="P58" s="297"/>
      <c r="Q58" s="297"/>
      <c r="R58" s="297"/>
      <c r="S58" s="297"/>
      <c r="T58" s="297"/>
    </row>
    <row r="60" spans="13:20" ht="19" x14ac:dyDescent="0.25">
      <c r="M60" s="18" t="s">
        <v>5</v>
      </c>
    </row>
    <row r="61" spans="13:20" x14ac:dyDescent="0.2">
      <c r="M61" s="15" t="s">
        <v>224</v>
      </c>
    </row>
    <row r="94" spans="13:15" x14ac:dyDescent="0.2">
      <c r="M94" s="16"/>
      <c r="N94" s="16"/>
      <c r="O94" s="16"/>
    </row>
    <row r="95" spans="13:15" x14ac:dyDescent="0.2">
      <c r="M95" s="16"/>
      <c r="N95" s="16"/>
      <c r="O95" s="16"/>
    </row>
    <row r="96" spans="13:15" x14ac:dyDescent="0.2">
      <c r="M96" s="16"/>
      <c r="N96" s="16"/>
      <c r="O96" s="16"/>
    </row>
    <row r="97" spans="1:24" x14ac:dyDescent="0.2">
      <c r="M97" s="16"/>
      <c r="N97" s="16"/>
      <c r="O97" s="16"/>
    </row>
    <row r="98" spans="1:24" x14ac:dyDescent="0.2">
      <c r="M98" s="16"/>
      <c r="N98" s="16"/>
      <c r="O98" s="16"/>
    </row>
    <row r="99" spans="1:24" x14ac:dyDescent="0.2">
      <c r="A99" s="16"/>
      <c r="B99" s="16"/>
      <c r="C99" s="16"/>
      <c r="D99" s="16"/>
      <c r="E99" s="16"/>
      <c r="F99" s="16"/>
      <c r="G99" s="16"/>
      <c r="H99" s="16"/>
      <c r="I99" s="16"/>
      <c r="J99" s="16"/>
      <c r="K99" s="16"/>
      <c r="M99" s="16"/>
      <c r="N99" s="16"/>
      <c r="O99" s="16"/>
    </row>
    <row r="100" spans="1:24" x14ac:dyDescent="0.2">
      <c r="A100" s="16"/>
      <c r="B100" s="16"/>
      <c r="C100" s="16"/>
      <c r="D100" s="16"/>
      <c r="E100" s="16"/>
      <c r="F100" s="16"/>
      <c r="G100" s="16"/>
      <c r="H100" s="16"/>
      <c r="I100" s="16"/>
      <c r="J100" s="16"/>
      <c r="K100" s="16"/>
      <c r="N100" s="17"/>
    </row>
    <row r="101" spans="1:24" x14ac:dyDescent="0.2">
      <c r="A101" s="16"/>
      <c r="B101" s="16"/>
      <c r="C101" s="16"/>
      <c r="D101" s="16"/>
      <c r="E101" s="16"/>
      <c r="F101" s="16"/>
      <c r="G101" s="16"/>
      <c r="H101" s="16"/>
      <c r="I101" s="16"/>
      <c r="J101" s="16"/>
      <c r="K101" s="16"/>
      <c r="M101" s="16"/>
      <c r="N101" s="16"/>
      <c r="O101" s="16"/>
    </row>
    <row r="102" spans="1:24" x14ac:dyDescent="0.2">
      <c r="A102" s="16"/>
      <c r="B102" s="16"/>
      <c r="C102" s="16"/>
      <c r="D102" s="16"/>
      <c r="E102" s="16"/>
      <c r="F102" s="16"/>
      <c r="G102" s="16"/>
      <c r="H102" s="16"/>
      <c r="I102" s="16"/>
      <c r="J102" s="16"/>
      <c r="K102" s="16"/>
      <c r="M102" s="16"/>
      <c r="N102" s="16"/>
      <c r="O102" s="16"/>
    </row>
    <row r="103" spans="1:24" x14ac:dyDescent="0.2">
      <c r="A103" s="16"/>
      <c r="B103" s="16"/>
      <c r="C103" s="16"/>
      <c r="D103" s="16"/>
      <c r="E103" s="16"/>
      <c r="F103" s="16"/>
      <c r="G103" s="16"/>
      <c r="H103" s="16"/>
      <c r="I103" s="16"/>
      <c r="J103" s="16"/>
      <c r="K103" s="16"/>
      <c r="M103" s="16"/>
      <c r="N103" s="16"/>
      <c r="O103" s="16"/>
    </row>
    <row r="104" spans="1:24" x14ac:dyDescent="0.2">
      <c r="A104" s="16"/>
      <c r="B104" s="16"/>
      <c r="C104" s="16"/>
      <c r="D104" s="16"/>
      <c r="E104" s="16"/>
      <c r="F104" s="16"/>
      <c r="G104" s="16"/>
      <c r="H104" s="16"/>
      <c r="I104" s="16"/>
      <c r="J104" s="16"/>
      <c r="K104" s="16"/>
      <c r="M104" s="16"/>
      <c r="N104" s="16"/>
      <c r="O104" s="16"/>
    </row>
    <row r="105" spans="1:24" x14ac:dyDescent="0.2">
      <c r="A105" s="16"/>
      <c r="B105" s="16"/>
      <c r="C105" s="16"/>
      <c r="D105" s="16"/>
      <c r="E105" s="16"/>
      <c r="F105" s="16"/>
      <c r="G105" s="16"/>
      <c r="H105" s="16"/>
      <c r="I105" s="16"/>
      <c r="J105" s="16"/>
      <c r="K105" s="16"/>
      <c r="M105" s="16"/>
      <c r="N105" s="16"/>
      <c r="O105" s="16"/>
    </row>
    <row r="106" spans="1:24" x14ac:dyDescent="0.2">
      <c r="A106" s="16"/>
      <c r="B106" s="16"/>
      <c r="C106" s="16"/>
      <c r="D106" s="16"/>
      <c r="E106" s="16"/>
      <c r="F106" s="16"/>
      <c r="G106" s="16"/>
      <c r="H106" s="16"/>
      <c r="I106" s="16"/>
      <c r="J106" s="16"/>
      <c r="K106" s="16"/>
      <c r="M106" s="16"/>
      <c r="N106" s="16"/>
      <c r="O106" s="16"/>
    </row>
    <row r="107" spans="1:24" x14ac:dyDescent="0.2">
      <c r="A107" s="16"/>
      <c r="B107" s="16"/>
      <c r="C107" s="16"/>
      <c r="D107" s="16"/>
      <c r="E107" s="16"/>
      <c r="F107" s="16"/>
      <c r="G107" s="16"/>
      <c r="H107" s="16"/>
      <c r="I107" s="16"/>
      <c r="J107" s="16"/>
      <c r="K107" s="16"/>
      <c r="M107" s="16"/>
      <c r="N107" s="16"/>
      <c r="O107" s="16"/>
      <c r="X107" s="16"/>
    </row>
    <row r="108" spans="1:24" x14ac:dyDescent="0.2">
      <c r="A108" s="16"/>
      <c r="B108" s="16"/>
      <c r="C108" s="16"/>
      <c r="D108" s="16"/>
      <c r="E108" s="16"/>
      <c r="F108" s="16"/>
      <c r="G108" s="16"/>
      <c r="H108" s="16"/>
      <c r="I108" s="16"/>
      <c r="J108" s="16"/>
      <c r="K108" s="16"/>
      <c r="M108" s="16"/>
      <c r="N108" s="16"/>
      <c r="O108" s="16"/>
      <c r="X108" s="16"/>
    </row>
    <row r="109" spans="1:24" x14ac:dyDescent="0.2">
      <c r="A109" s="16"/>
      <c r="B109" s="16"/>
      <c r="C109" s="16"/>
      <c r="D109" s="16"/>
      <c r="E109" s="16"/>
      <c r="F109" s="16"/>
      <c r="G109" s="16"/>
      <c r="H109" s="16"/>
      <c r="I109" s="16"/>
      <c r="J109" s="16"/>
      <c r="K109" s="16"/>
      <c r="M109" s="16"/>
      <c r="N109" s="16"/>
      <c r="O109" s="16"/>
      <c r="X109" s="16"/>
    </row>
    <row r="110" spans="1:24" x14ac:dyDescent="0.2">
      <c r="A110" s="16"/>
      <c r="B110" s="16"/>
      <c r="C110" s="16"/>
      <c r="D110" s="16"/>
      <c r="E110" s="16"/>
      <c r="F110" s="16"/>
      <c r="G110" s="16"/>
      <c r="H110" s="16"/>
      <c r="I110" s="16"/>
      <c r="J110" s="16"/>
      <c r="K110" s="16"/>
      <c r="N110" s="17"/>
      <c r="X110" s="16"/>
    </row>
    <row r="111" spans="1:24" x14ac:dyDescent="0.2">
      <c r="A111" s="16"/>
      <c r="B111" s="16"/>
      <c r="C111" s="16"/>
      <c r="D111" s="16"/>
      <c r="E111" s="16"/>
      <c r="F111" s="16"/>
      <c r="G111" s="16"/>
      <c r="H111" s="16"/>
      <c r="I111" s="16"/>
      <c r="J111" s="16"/>
      <c r="K111" s="16"/>
      <c r="L111" s="16"/>
      <c r="M111" s="16"/>
      <c r="N111" s="16"/>
      <c r="O111" s="16"/>
      <c r="W111" s="16"/>
      <c r="X111" s="16"/>
    </row>
    <row r="112" spans="1:24" x14ac:dyDescent="0.2">
      <c r="A112" s="16"/>
      <c r="B112" s="16"/>
      <c r="C112" s="16"/>
      <c r="D112" s="16"/>
      <c r="E112" s="16"/>
      <c r="F112" s="16"/>
      <c r="G112" s="16"/>
      <c r="H112" s="16"/>
      <c r="I112" s="16"/>
      <c r="J112" s="16"/>
      <c r="K112" s="16"/>
      <c r="L112" s="16"/>
      <c r="M112" s="16"/>
      <c r="N112" s="16"/>
      <c r="O112" s="16"/>
      <c r="W112" s="16"/>
      <c r="X112" s="16"/>
    </row>
    <row r="113" spans="1:66" x14ac:dyDescent="0.2">
      <c r="A113" s="16"/>
      <c r="B113" s="16"/>
      <c r="C113" s="16"/>
      <c r="D113" s="16"/>
      <c r="E113" s="16"/>
      <c r="F113" s="16"/>
      <c r="G113" s="16"/>
      <c r="H113" s="16"/>
      <c r="I113" s="16"/>
      <c r="J113" s="16"/>
      <c r="K113" s="16"/>
      <c r="L113" s="16"/>
      <c r="M113" s="16"/>
      <c r="N113" s="16"/>
      <c r="O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row>
    <row r="114" spans="1:66" x14ac:dyDescent="0.2">
      <c r="A114" s="16"/>
      <c r="B114" s="16"/>
      <c r="C114" s="16"/>
      <c r="D114" s="16"/>
      <c r="E114" s="16"/>
      <c r="F114" s="16"/>
      <c r="G114" s="16"/>
      <c r="H114" s="16"/>
      <c r="I114" s="16"/>
      <c r="J114" s="16"/>
      <c r="K114" s="16"/>
      <c r="L114" s="16"/>
      <c r="M114" s="16"/>
      <c r="N114" s="16"/>
      <c r="O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row>
    <row r="115" spans="1:66" x14ac:dyDescent="0.2">
      <c r="A115" s="16"/>
      <c r="B115" s="16"/>
      <c r="C115" s="16"/>
      <c r="D115" s="16"/>
      <c r="E115" s="16"/>
      <c r="F115" s="16"/>
      <c r="G115" s="16"/>
      <c r="H115" s="16"/>
      <c r="I115" s="16"/>
      <c r="J115" s="16"/>
      <c r="K115" s="16"/>
      <c r="L115" s="16"/>
      <c r="M115" s="16"/>
      <c r="N115" s="16"/>
      <c r="O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row>
    <row r="116" spans="1:66" x14ac:dyDescent="0.2">
      <c r="A116" s="16"/>
      <c r="B116" s="16"/>
      <c r="C116" s="16"/>
      <c r="D116" s="16"/>
      <c r="E116" s="16"/>
      <c r="F116" s="16"/>
      <c r="G116" s="16"/>
      <c r="H116" s="16"/>
      <c r="I116" s="16"/>
      <c r="J116" s="16"/>
      <c r="K116" s="16"/>
      <c r="L116" s="16"/>
      <c r="M116" s="16"/>
      <c r="N116" s="16"/>
      <c r="O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row>
    <row r="117" spans="1:66" x14ac:dyDescent="0.2">
      <c r="A117" s="16"/>
      <c r="B117" s="16"/>
      <c r="C117" s="16"/>
      <c r="D117" s="16"/>
      <c r="E117" s="16"/>
      <c r="F117" s="16"/>
      <c r="G117" s="16"/>
      <c r="H117" s="16"/>
      <c r="I117" s="16"/>
      <c r="J117" s="16"/>
      <c r="K117" s="16"/>
      <c r="L117" s="16"/>
      <c r="M117" s="16"/>
      <c r="N117" s="16"/>
      <c r="O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row>
    <row r="118" spans="1:66" x14ac:dyDescent="0.2">
      <c r="A118" s="16"/>
      <c r="B118" s="16"/>
      <c r="C118" s="16"/>
      <c r="D118" s="16"/>
      <c r="E118" s="16"/>
      <c r="F118" s="16"/>
      <c r="G118" s="16"/>
      <c r="H118" s="16"/>
      <c r="I118" s="16"/>
      <c r="J118" s="16"/>
      <c r="K118" s="16"/>
      <c r="L118" s="16"/>
      <c r="M118" s="16"/>
      <c r="N118" s="16"/>
      <c r="O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row>
    <row r="119" spans="1:66" x14ac:dyDescent="0.2">
      <c r="A119" s="16"/>
      <c r="B119" s="16"/>
      <c r="C119" s="16"/>
      <c r="D119" s="16"/>
      <c r="E119" s="16"/>
      <c r="F119" s="16"/>
      <c r="G119" s="16"/>
      <c r="H119" s="16"/>
      <c r="I119" s="16"/>
      <c r="J119" s="16"/>
      <c r="K119" s="16"/>
      <c r="L119" s="16"/>
      <c r="M119" s="16"/>
      <c r="N119" s="16"/>
      <c r="O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row>
    <row r="120" spans="1:66" x14ac:dyDescent="0.2">
      <c r="A120" s="16"/>
      <c r="B120" s="16"/>
      <c r="C120" s="16"/>
      <c r="D120" s="16"/>
      <c r="E120" s="16"/>
      <c r="F120" s="16"/>
      <c r="G120" s="16"/>
      <c r="H120" s="16"/>
      <c r="I120" s="16"/>
      <c r="J120" s="16"/>
      <c r="K120" s="16"/>
      <c r="L120" s="16"/>
      <c r="N120" s="17"/>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row>
    <row r="121" spans="1:66" x14ac:dyDescent="0.2">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row>
    <row r="122" spans="1:66" x14ac:dyDescent="0.2">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row>
    <row r="123" spans="1:66" x14ac:dyDescent="0.2">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row>
    <row r="124" spans="1:66" x14ac:dyDescent="0.2">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row>
    <row r="125" spans="1:66" x14ac:dyDescent="0.2">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row>
    <row r="126" spans="1:66" x14ac:dyDescent="0.2">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row>
    <row r="127" spans="1:66" x14ac:dyDescent="0.2">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row>
    <row r="128" spans="1:66" x14ac:dyDescent="0.2">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row>
    <row r="129" spans="1:66" x14ac:dyDescent="0.2">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row>
    <row r="130" spans="1:66" x14ac:dyDescent="0.2">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row>
    <row r="131" spans="1:66" x14ac:dyDescent="0.2">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row>
    <row r="132" spans="1:66" x14ac:dyDescent="0.2">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row>
    <row r="133" spans="1:66" x14ac:dyDescent="0.2">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row>
    <row r="134" spans="1:66" x14ac:dyDescent="0.2">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row>
    <row r="135" spans="1:66" x14ac:dyDescent="0.2">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row>
    <row r="136" spans="1:66" x14ac:dyDescent="0.2">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row>
    <row r="137" spans="1:66" x14ac:dyDescent="0.2">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row>
    <row r="138" spans="1:66" x14ac:dyDescent="0.2">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row>
    <row r="139" spans="1:66" x14ac:dyDescent="0.2">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row>
    <row r="140" spans="1:66" x14ac:dyDescent="0.2">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row>
    <row r="141" spans="1:66" x14ac:dyDescent="0.2">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row>
    <row r="142" spans="1:66" x14ac:dyDescent="0.2">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row>
    <row r="143" spans="1:66" x14ac:dyDescent="0.2">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row>
    <row r="144" spans="1:66" x14ac:dyDescent="0.2">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row>
    <row r="145" spans="1:66" x14ac:dyDescent="0.2">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row>
    <row r="146" spans="1:66" x14ac:dyDescent="0.2">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row>
    <row r="147" spans="1:66" x14ac:dyDescent="0.2">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row>
    <row r="148" spans="1:66" x14ac:dyDescent="0.2">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row>
    <row r="149" spans="1:66" x14ac:dyDescent="0.2">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row>
    <row r="150" spans="1:66" x14ac:dyDescent="0.2">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row>
    <row r="151" spans="1:66" x14ac:dyDescent="0.2">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row>
    <row r="152" spans="1:66" x14ac:dyDescent="0.2">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row>
    <row r="153" spans="1:66" x14ac:dyDescent="0.2">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row>
    <row r="154" spans="1:66" x14ac:dyDescent="0.2">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row>
    <row r="155" spans="1:66" x14ac:dyDescent="0.2">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row>
    <row r="156" spans="1:66" x14ac:dyDescent="0.2">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row>
    <row r="157" spans="1:66" x14ac:dyDescent="0.2">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row>
    <row r="158" spans="1:66" x14ac:dyDescent="0.2">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row>
    <row r="159" spans="1:66" x14ac:dyDescent="0.2">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row>
    <row r="160" spans="1:66" x14ac:dyDescent="0.2">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row>
    <row r="161" spans="1:66" x14ac:dyDescent="0.2">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row>
    <row r="162" spans="1:66" x14ac:dyDescent="0.2">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row>
    <row r="163" spans="1:66" x14ac:dyDescent="0.2">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row>
    <row r="164" spans="1:66" x14ac:dyDescent="0.2">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row>
    <row r="165" spans="1:66" x14ac:dyDescent="0.2">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row>
    <row r="166" spans="1:66" x14ac:dyDescent="0.2">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row>
    <row r="167" spans="1:66" x14ac:dyDescent="0.2">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row>
    <row r="168" spans="1:66" x14ac:dyDescent="0.2">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row>
    <row r="169" spans="1:66" x14ac:dyDescent="0.2">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row>
    <row r="170" spans="1:66" x14ac:dyDescent="0.2">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row>
    <row r="171" spans="1:66" x14ac:dyDescent="0.2">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row>
    <row r="172" spans="1:66" x14ac:dyDescent="0.2">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row>
    <row r="173" spans="1:66" x14ac:dyDescent="0.2">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row>
    <row r="174" spans="1:66" x14ac:dyDescent="0.2">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row>
    <row r="175" spans="1:66" x14ac:dyDescent="0.2">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row>
    <row r="176" spans="1:66" x14ac:dyDescent="0.2">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row>
    <row r="177" spans="1:66" x14ac:dyDescent="0.2">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row>
    <row r="178" spans="1:66" x14ac:dyDescent="0.2">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row>
    <row r="179" spans="1:66" x14ac:dyDescent="0.2">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row>
    <row r="180" spans="1:66" x14ac:dyDescent="0.2">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row>
    <row r="181" spans="1:66" x14ac:dyDescent="0.2">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row>
    <row r="182" spans="1:66" x14ac:dyDescent="0.2">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row>
    <row r="183" spans="1:66" x14ac:dyDescent="0.2">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row>
    <row r="184" spans="1:66" x14ac:dyDescent="0.2">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row>
    <row r="185" spans="1:66" x14ac:dyDescent="0.2">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row>
    <row r="186" spans="1:66" x14ac:dyDescent="0.2">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row>
    <row r="187" spans="1:66" x14ac:dyDescent="0.2">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row>
    <row r="188" spans="1:66" x14ac:dyDescent="0.2">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row>
    <row r="189" spans="1:66" x14ac:dyDescent="0.2">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row>
    <row r="190" spans="1:66" x14ac:dyDescent="0.2">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row>
    <row r="191" spans="1:66" x14ac:dyDescent="0.2">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row>
    <row r="192" spans="1:66" x14ac:dyDescent="0.2">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row>
    <row r="193" spans="1:66" x14ac:dyDescent="0.2">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row>
    <row r="194" spans="1:66" x14ac:dyDescent="0.2">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row>
    <row r="195" spans="1:66" x14ac:dyDescent="0.2">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row>
    <row r="196" spans="1:66" x14ac:dyDescent="0.2">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row>
    <row r="197" spans="1:66" x14ac:dyDescent="0.2">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row>
    <row r="198" spans="1:66" x14ac:dyDescent="0.2">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row>
    <row r="199" spans="1:66" x14ac:dyDescent="0.2">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row>
    <row r="200" spans="1:66" x14ac:dyDescent="0.2">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row>
    <row r="201" spans="1:66" x14ac:dyDescent="0.2">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row>
    <row r="202" spans="1:66" x14ac:dyDescent="0.2">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row>
    <row r="203" spans="1:66" x14ac:dyDescent="0.2">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row>
    <row r="204" spans="1:66" x14ac:dyDescent="0.2">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row>
    <row r="205" spans="1:66" x14ac:dyDescent="0.2">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row>
    <row r="206" spans="1:66" x14ac:dyDescent="0.2">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row>
    <row r="207" spans="1:66" x14ac:dyDescent="0.2">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row>
    <row r="208" spans="1:66" x14ac:dyDescent="0.2">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row>
    <row r="209" spans="12:66" x14ac:dyDescent="0.2">
      <c r="L209" s="16"/>
      <c r="M209" s="16"/>
      <c r="N209" s="16"/>
      <c r="O209" s="16"/>
      <c r="P209" s="16"/>
      <c r="Q209" s="16"/>
      <c r="R209" s="16"/>
      <c r="S209" s="16"/>
      <c r="T209" s="16"/>
      <c r="U209" s="16"/>
      <c r="V209" s="16"/>
      <c r="W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row>
    <row r="210" spans="12:66" x14ac:dyDescent="0.2">
      <c r="L210" s="16"/>
      <c r="M210" s="16"/>
      <c r="N210" s="16"/>
      <c r="O210" s="16"/>
      <c r="P210" s="16"/>
      <c r="Q210" s="16"/>
      <c r="R210" s="16"/>
      <c r="S210" s="16"/>
      <c r="T210" s="16"/>
      <c r="U210" s="16"/>
      <c r="V210" s="16"/>
      <c r="W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row>
    <row r="211" spans="12:66" x14ac:dyDescent="0.2">
      <c r="L211" s="16"/>
      <c r="M211" s="16"/>
      <c r="N211" s="16"/>
      <c r="O211" s="16"/>
      <c r="P211" s="16"/>
      <c r="Q211" s="16"/>
      <c r="R211" s="16"/>
      <c r="S211" s="16"/>
      <c r="T211" s="16"/>
      <c r="U211" s="16"/>
      <c r="V211" s="16"/>
      <c r="W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row>
    <row r="212" spans="12:66" x14ac:dyDescent="0.2">
      <c r="L212" s="16"/>
      <c r="M212" s="16"/>
      <c r="N212" s="16"/>
      <c r="O212" s="16"/>
      <c r="P212" s="16"/>
      <c r="Q212" s="16"/>
      <c r="R212" s="16"/>
      <c r="S212" s="16"/>
      <c r="T212" s="16"/>
      <c r="U212" s="16"/>
      <c r="V212" s="16"/>
      <c r="W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row>
    <row r="213" spans="12:66" x14ac:dyDescent="0.2">
      <c r="M213" s="16"/>
      <c r="N213" s="16"/>
      <c r="O213" s="16"/>
      <c r="P213" s="16"/>
      <c r="Q213" s="16"/>
      <c r="R213" s="16"/>
      <c r="S213" s="16"/>
      <c r="T213" s="16"/>
      <c r="U213" s="16"/>
      <c r="V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row>
    <row r="214" spans="12:66" x14ac:dyDescent="0.2">
      <c r="M214" s="16"/>
      <c r="N214" s="16"/>
      <c r="O214" s="16"/>
      <c r="P214" s="16"/>
      <c r="Q214" s="16"/>
      <c r="R214" s="16"/>
      <c r="S214" s="16"/>
      <c r="T214" s="16"/>
      <c r="U214" s="16"/>
      <c r="V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row>
    <row r="215" spans="12:66" x14ac:dyDescent="0.2">
      <c r="M215" s="16"/>
      <c r="N215" s="16"/>
      <c r="O215" s="16"/>
      <c r="P215" s="16"/>
      <c r="Q215" s="16"/>
      <c r="R215" s="16"/>
      <c r="S215" s="16"/>
      <c r="T215" s="16"/>
      <c r="U215" s="16"/>
      <c r="V215" s="16"/>
    </row>
    <row r="216" spans="12:66" x14ac:dyDescent="0.2">
      <c r="M216" s="16"/>
      <c r="N216" s="16"/>
      <c r="O216" s="16"/>
      <c r="P216" s="16"/>
      <c r="Q216" s="16"/>
      <c r="R216" s="16"/>
      <c r="S216" s="16"/>
      <c r="T216" s="16"/>
      <c r="U216" s="16"/>
      <c r="V216" s="16"/>
    </row>
    <row r="217" spans="12:66" x14ac:dyDescent="0.2">
      <c r="M217" s="16"/>
      <c r="N217" s="16"/>
      <c r="O217" s="16"/>
      <c r="P217" s="16"/>
      <c r="Q217" s="16"/>
      <c r="R217" s="16"/>
      <c r="S217" s="16"/>
      <c r="T217" s="16"/>
      <c r="U217" s="16"/>
      <c r="V217" s="16"/>
    </row>
    <row r="218" spans="12:66" x14ac:dyDescent="0.2">
      <c r="M218" s="16"/>
      <c r="N218" s="16"/>
      <c r="O218" s="16"/>
      <c r="P218" s="16"/>
      <c r="Q218" s="16"/>
      <c r="R218" s="16"/>
      <c r="S218" s="16"/>
      <c r="T218" s="16"/>
      <c r="U218" s="16"/>
      <c r="V218" s="16"/>
    </row>
    <row r="219" spans="12:66" x14ac:dyDescent="0.2">
      <c r="M219" s="16"/>
      <c r="N219" s="16"/>
      <c r="O219" s="16"/>
      <c r="P219" s="16"/>
      <c r="Q219" s="16"/>
      <c r="R219" s="16"/>
      <c r="S219" s="16"/>
      <c r="T219" s="16"/>
      <c r="U219" s="16"/>
      <c r="V219" s="16"/>
    </row>
    <row r="220" spans="12:66" x14ac:dyDescent="0.2">
      <c r="M220" s="16"/>
      <c r="N220" s="16"/>
      <c r="O220" s="16"/>
      <c r="P220" s="16"/>
      <c r="Q220" s="16"/>
      <c r="R220" s="16"/>
      <c r="S220" s="16"/>
      <c r="T220" s="16"/>
      <c r="U220" s="16"/>
      <c r="V220" s="16"/>
    </row>
    <row r="221" spans="12:66" x14ac:dyDescent="0.2">
      <c r="M221" s="16"/>
      <c r="N221" s="16"/>
      <c r="O221" s="16"/>
      <c r="P221" s="16"/>
      <c r="Q221" s="16"/>
      <c r="R221" s="16"/>
      <c r="S221" s="16"/>
      <c r="T221" s="16"/>
      <c r="U221" s="16"/>
    </row>
    <row r="222" spans="12:66" x14ac:dyDescent="0.2">
      <c r="M222" s="16"/>
      <c r="N222" s="16"/>
      <c r="O222" s="16"/>
      <c r="P222" s="16"/>
      <c r="Q222" s="16"/>
      <c r="R222" s="16"/>
      <c r="S222" s="16"/>
      <c r="T222" s="16"/>
      <c r="U222" s="16"/>
    </row>
  </sheetData>
  <mergeCells count="24">
    <mergeCell ref="E6:I6"/>
    <mergeCell ref="B7:B8"/>
    <mergeCell ref="C7:C8"/>
    <mergeCell ref="R17:R19"/>
    <mergeCell ref="Q17:Q19"/>
    <mergeCell ref="P17:P19"/>
    <mergeCell ref="O17:O19"/>
    <mergeCell ref="B17:J18"/>
    <mergeCell ref="B3:J4"/>
    <mergeCell ref="M7:O7"/>
    <mergeCell ref="Q7:S7"/>
    <mergeCell ref="M56:T58"/>
    <mergeCell ref="N17:N19"/>
    <mergeCell ref="M17:M19"/>
    <mergeCell ref="T39:T41"/>
    <mergeCell ref="S40:S41"/>
    <mergeCell ref="N39:N41"/>
    <mergeCell ref="M39:M41"/>
    <mergeCell ref="R52:S52"/>
    <mergeCell ref="R39:R41"/>
    <mergeCell ref="O40:O41"/>
    <mergeCell ref="P40:P41"/>
    <mergeCell ref="R50:S50"/>
    <mergeCell ref="Q40:Q41"/>
  </mergeCells>
  <pageMargins left="0.7" right="0.7" top="0.75" bottom="0.75" header="0.3" footer="0.3"/>
  <pageSetup orientation="portrait" horizontalDpi="0" verticalDpi="0"/>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E20C3-9453-0D40-A61B-5153F8531D26}">
  <dimension ref="A1:BN191"/>
  <sheetViews>
    <sheetView zoomScaleNormal="100" workbookViewId="0">
      <selection activeCell="A2" sqref="A2"/>
    </sheetView>
  </sheetViews>
  <sheetFormatPr baseColWidth="10" defaultRowHeight="16" outlineLevelCol="1" x14ac:dyDescent="0.2"/>
  <cols>
    <col min="1" max="1" width="4.83203125" style="15" customWidth="1"/>
    <col min="2" max="5" width="10.83203125" style="15" customWidth="1"/>
    <col min="6" max="6" width="11.5" style="15" customWidth="1"/>
    <col min="7" max="11" width="10.83203125" style="15" customWidth="1"/>
    <col min="12" max="12" width="10.83203125" style="15"/>
    <col min="13" max="19" width="10.83203125" style="15" hidden="1" customWidth="1" outlineLevel="1"/>
    <col min="20" max="20" width="10.83203125" style="15" customWidth="1" collapsed="1"/>
    <col min="21" max="16384" width="10.83203125" style="15"/>
  </cols>
  <sheetData>
    <row r="1" spans="1:15" ht="19" x14ac:dyDescent="0.25">
      <c r="A1" s="35" t="s">
        <v>280</v>
      </c>
      <c r="B1" s="25"/>
      <c r="C1" s="25"/>
      <c r="D1" s="25"/>
      <c r="E1" s="25"/>
      <c r="F1" s="25"/>
      <c r="G1" s="25"/>
      <c r="H1" s="25"/>
      <c r="I1" s="25"/>
      <c r="J1" s="25"/>
      <c r="K1" s="23"/>
      <c r="L1" s="18" t="s">
        <v>15</v>
      </c>
    </row>
    <row r="2" spans="1:15" x14ac:dyDescent="0.2">
      <c r="A2" s="24"/>
      <c r="B2" s="25"/>
      <c r="C2" s="25"/>
      <c r="D2" s="25"/>
      <c r="E2" s="25"/>
      <c r="F2" s="25"/>
      <c r="G2" s="25"/>
      <c r="H2" s="25"/>
      <c r="I2" s="25"/>
      <c r="J2" s="25"/>
      <c r="K2" s="23"/>
      <c r="M2" s="31" t="s">
        <v>14</v>
      </c>
      <c r="O2" s="17"/>
    </row>
    <row r="3" spans="1:15" ht="16" customHeight="1" x14ac:dyDescent="0.2">
      <c r="A3" s="24"/>
      <c r="B3" s="25" t="s">
        <v>36</v>
      </c>
      <c r="C3" s="25"/>
      <c r="D3" s="25"/>
      <c r="E3" s="25"/>
      <c r="F3" s="25"/>
      <c r="G3" s="25"/>
      <c r="H3" s="25"/>
      <c r="I3" s="25"/>
      <c r="J3" s="25"/>
      <c r="K3" s="23"/>
    </row>
    <row r="4" spans="1:15" x14ac:dyDescent="0.2">
      <c r="A4" s="24"/>
      <c r="B4" s="25"/>
      <c r="C4" s="25"/>
      <c r="D4" s="25"/>
      <c r="E4" s="25"/>
      <c r="F4" s="25"/>
      <c r="G4" s="25"/>
      <c r="H4" s="25"/>
      <c r="I4" s="25"/>
      <c r="J4" s="25"/>
      <c r="K4" s="23"/>
      <c r="N4" s="28" t="s">
        <v>35</v>
      </c>
      <c r="O4" s="49">
        <v>0.05</v>
      </c>
    </row>
    <row r="5" spans="1:15" x14ac:dyDescent="0.2">
      <c r="A5" s="24"/>
      <c r="B5" s="25" t="s">
        <v>34</v>
      </c>
      <c r="C5" s="30"/>
      <c r="D5" s="25"/>
      <c r="E5" s="50">
        <v>0.123</v>
      </c>
      <c r="F5" s="25"/>
      <c r="G5" s="25"/>
      <c r="H5" s="25"/>
      <c r="I5" s="25"/>
      <c r="J5" s="25"/>
      <c r="K5" s="23"/>
      <c r="N5" s="28" t="s">
        <v>33</v>
      </c>
      <c r="O5" s="49">
        <v>0.9</v>
      </c>
    </row>
    <row r="6" spans="1:15" x14ac:dyDescent="0.2">
      <c r="A6" s="24"/>
      <c r="B6" s="25" t="s">
        <v>32</v>
      </c>
      <c r="C6" s="30"/>
      <c r="D6" s="25"/>
      <c r="E6" s="48">
        <v>8.5000000000000006E-2</v>
      </c>
      <c r="F6" s="25"/>
      <c r="G6" s="25"/>
      <c r="H6" s="25"/>
      <c r="I6" s="25"/>
      <c r="J6" s="25"/>
      <c r="K6" s="23"/>
      <c r="N6" s="15" t="s">
        <v>31</v>
      </c>
      <c r="O6" s="28">
        <f>(O5+1)/2</f>
        <v>0.95</v>
      </c>
    </row>
    <row r="7" spans="1:15" x14ac:dyDescent="0.2">
      <c r="A7" s="24"/>
      <c r="B7" s="25" t="s">
        <v>30</v>
      </c>
      <c r="C7" s="30"/>
      <c r="D7" s="25"/>
      <c r="E7" s="30">
        <v>864</v>
      </c>
      <c r="F7" s="25"/>
      <c r="G7" s="25"/>
      <c r="H7" s="25"/>
      <c r="I7" s="25"/>
      <c r="J7" s="25"/>
      <c r="K7" s="23"/>
      <c r="O7" s="28"/>
    </row>
    <row r="8" spans="1:15" x14ac:dyDescent="0.2">
      <c r="A8" s="24"/>
      <c r="B8" s="25"/>
      <c r="C8" s="30"/>
      <c r="D8" s="30"/>
      <c r="E8" s="30"/>
      <c r="F8" s="25"/>
      <c r="G8" s="25"/>
      <c r="H8" s="25"/>
      <c r="I8" s="25"/>
      <c r="J8" s="25"/>
      <c r="K8" s="23"/>
      <c r="N8" s="28" t="s">
        <v>29</v>
      </c>
      <c r="O8" s="47">
        <f>(D13/O4)^2</f>
        <v>1082.2173816381642</v>
      </c>
    </row>
    <row r="9" spans="1:15" x14ac:dyDescent="0.2">
      <c r="A9" s="24"/>
      <c r="B9" s="25" t="s">
        <v>28</v>
      </c>
      <c r="C9" s="30"/>
      <c r="D9" s="30"/>
      <c r="E9" s="30"/>
      <c r="F9" s="25"/>
      <c r="G9" s="25"/>
      <c r="H9" s="25"/>
      <c r="I9" s="25"/>
      <c r="J9" s="25"/>
      <c r="K9" s="23"/>
      <c r="N9" s="28"/>
    </row>
    <row r="10" spans="1:15" x14ac:dyDescent="0.2">
      <c r="A10" s="24"/>
      <c r="B10" s="25"/>
      <c r="C10" s="30"/>
      <c r="D10" s="30"/>
      <c r="E10" s="30"/>
      <c r="F10" s="25"/>
      <c r="G10" s="25"/>
      <c r="H10" s="25"/>
      <c r="I10" s="25"/>
      <c r="J10" s="25"/>
      <c r="K10" s="23"/>
      <c r="N10" s="28" t="s">
        <v>27</v>
      </c>
      <c r="O10" s="46">
        <f>MIN(SQRT(E7/O8),1)</f>
        <v>0.89351041429370159</v>
      </c>
    </row>
    <row r="11" spans="1:15" ht="17" thickBot="1" x14ac:dyDescent="0.25">
      <c r="A11" s="24"/>
      <c r="B11" s="25"/>
      <c r="C11" s="45" t="s">
        <v>26</v>
      </c>
      <c r="D11" s="45" t="s">
        <v>25</v>
      </c>
      <c r="E11" s="30"/>
      <c r="F11" s="25"/>
      <c r="G11" s="25"/>
      <c r="H11" s="25"/>
      <c r="I11" s="25"/>
      <c r="J11" s="25"/>
      <c r="K11" s="23"/>
    </row>
    <row r="12" spans="1:15" ht="17" thickBot="1" x14ac:dyDescent="0.25">
      <c r="A12" s="24"/>
      <c r="B12" s="25"/>
      <c r="C12" s="44">
        <v>0.9</v>
      </c>
      <c r="D12" s="43">
        <f>_xlfn.NORM.INV(C12,0,1)</f>
        <v>1.2815515655446006</v>
      </c>
      <c r="E12" s="30"/>
      <c r="F12" s="25"/>
      <c r="G12" s="25"/>
      <c r="H12" s="25"/>
      <c r="I12" s="25"/>
      <c r="J12" s="25"/>
      <c r="K12" s="23"/>
      <c r="M12" s="329" t="s">
        <v>24</v>
      </c>
      <c r="N12" s="330"/>
      <c r="O12" s="41">
        <f>O10*E5+(1-O10)*E6</f>
        <v>0.11895339574316066</v>
      </c>
    </row>
    <row r="13" spans="1:15" x14ac:dyDescent="0.2">
      <c r="A13" s="24"/>
      <c r="B13" s="25"/>
      <c r="C13" s="40">
        <v>0.95</v>
      </c>
      <c r="D13" s="39">
        <f>_xlfn.NORM.INV(C13,0,1)</f>
        <v>1.6448536269514715</v>
      </c>
      <c r="E13" s="30"/>
      <c r="F13" s="25"/>
      <c r="G13" s="25"/>
      <c r="H13" s="25"/>
      <c r="I13" s="25"/>
      <c r="J13" s="25"/>
      <c r="K13" s="23"/>
    </row>
    <row r="14" spans="1:15" x14ac:dyDescent="0.2">
      <c r="A14" s="24"/>
      <c r="B14" s="25"/>
      <c r="C14" s="38">
        <v>0.97499999999999998</v>
      </c>
      <c r="D14" s="37">
        <f>_xlfn.NORM.INV(C14,0,1)</f>
        <v>1.9599639845400536</v>
      </c>
      <c r="E14" s="30"/>
      <c r="F14" s="25"/>
      <c r="G14" s="25"/>
      <c r="H14" s="25"/>
      <c r="I14" s="25"/>
      <c r="J14" s="25"/>
      <c r="K14" s="23"/>
    </row>
    <row r="15" spans="1:15" x14ac:dyDescent="0.2">
      <c r="A15" s="24"/>
      <c r="B15" s="25"/>
      <c r="C15" s="30"/>
      <c r="D15" s="30"/>
      <c r="E15" s="30"/>
      <c r="F15" s="25"/>
      <c r="G15" s="25"/>
      <c r="H15" s="25"/>
      <c r="I15" s="25"/>
      <c r="J15" s="25"/>
      <c r="K15" s="23"/>
      <c r="M15" s="31" t="s">
        <v>12</v>
      </c>
    </row>
    <row r="16" spans="1:15" x14ac:dyDescent="0.2">
      <c r="A16" s="24"/>
      <c r="B16" s="25"/>
      <c r="C16" s="30"/>
      <c r="D16" s="30"/>
      <c r="E16" s="30"/>
      <c r="F16" s="25"/>
      <c r="G16" s="25"/>
      <c r="H16" s="25"/>
      <c r="I16" s="25"/>
      <c r="J16" s="25"/>
      <c r="K16" s="23"/>
    </row>
    <row r="17" spans="1:13" x14ac:dyDescent="0.2">
      <c r="A17" s="24"/>
      <c r="B17" s="25" t="s">
        <v>23</v>
      </c>
      <c r="C17" s="30"/>
      <c r="D17" s="30"/>
      <c r="E17" s="30"/>
      <c r="F17" s="25"/>
      <c r="G17" s="25"/>
      <c r="H17" s="25"/>
      <c r="I17" s="25"/>
      <c r="J17" s="25"/>
      <c r="K17" s="23"/>
      <c r="M17" s="15" t="s">
        <v>22</v>
      </c>
    </row>
    <row r="18" spans="1:13" x14ac:dyDescent="0.2">
      <c r="A18" s="24"/>
      <c r="B18" s="25"/>
      <c r="C18" s="30"/>
      <c r="D18" s="30"/>
      <c r="E18" s="30"/>
      <c r="F18" s="25"/>
      <c r="G18" s="25"/>
      <c r="H18" s="25"/>
      <c r="I18" s="25"/>
      <c r="J18" s="25"/>
      <c r="K18" s="23"/>
      <c r="M18" s="15" t="s">
        <v>21</v>
      </c>
    </row>
    <row r="19" spans="1:13" x14ac:dyDescent="0.2">
      <c r="A19" s="24"/>
      <c r="B19" s="25"/>
      <c r="C19" s="30"/>
      <c r="D19" s="30"/>
      <c r="E19" s="30"/>
      <c r="F19" s="25"/>
      <c r="G19" s="25"/>
      <c r="H19" s="25"/>
      <c r="I19" s="25"/>
      <c r="J19" s="25"/>
      <c r="K19" s="23"/>
      <c r="M19" s="15" t="s">
        <v>20</v>
      </c>
    </row>
    <row r="20" spans="1:13" x14ac:dyDescent="0.2">
      <c r="A20" s="24"/>
      <c r="B20" s="25" t="s">
        <v>10</v>
      </c>
      <c r="C20" s="30"/>
      <c r="D20" s="30"/>
      <c r="E20" s="30"/>
      <c r="F20" s="25"/>
      <c r="G20" s="25"/>
      <c r="H20" s="25"/>
      <c r="I20" s="25"/>
      <c r="J20" s="25"/>
      <c r="K20" s="23"/>
      <c r="M20" s="15" t="s">
        <v>19</v>
      </c>
    </row>
    <row r="21" spans="1:13" x14ac:dyDescent="0.2">
      <c r="A21" s="24"/>
      <c r="B21" s="158" t="s">
        <v>18</v>
      </c>
      <c r="C21" s="158"/>
      <c r="D21" s="158"/>
      <c r="E21" s="158"/>
      <c r="F21" s="158"/>
      <c r="G21" s="158"/>
      <c r="H21" s="158"/>
      <c r="I21" s="158"/>
      <c r="J21" s="158"/>
      <c r="K21" s="23"/>
    </row>
    <row r="22" spans="1:13" ht="16" customHeight="1" x14ac:dyDescent="0.2">
      <c r="A22" s="24"/>
      <c r="B22" s="25"/>
      <c r="C22" s="36"/>
      <c r="D22" s="36"/>
      <c r="E22" s="36"/>
      <c r="F22" s="36"/>
      <c r="G22" s="36"/>
      <c r="H22" s="36"/>
      <c r="I22" s="36"/>
      <c r="J22" s="36"/>
      <c r="K22" s="23"/>
    </row>
    <row r="23" spans="1:13" ht="19" x14ac:dyDescent="0.25">
      <c r="A23" s="24"/>
      <c r="B23" s="25" t="s">
        <v>9</v>
      </c>
      <c r="C23" s="36"/>
      <c r="D23" s="36"/>
      <c r="E23" s="36"/>
      <c r="F23" s="36"/>
      <c r="G23" s="36"/>
      <c r="H23" s="36"/>
      <c r="I23" s="36"/>
      <c r="J23" s="36"/>
      <c r="K23" s="23"/>
      <c r="M23" s="18" t="s">
        <v>5</v>
      </c>
    </row>
    <row r="24" spans="1:13" x14ac:dyDescent="0.2">
      <c r="A24" s="24"/>
      <c r="B24" s="25" t="s">
        <v>17</v>
      </c>
      <c r="C24" s="36"/>
      <c r="D24" s="36"/>
      <c r="E24" s="36"/>
      <c r="F24" s="36"/>
      <c r="G24" s="36"/>
      <c r="H24" s="36"/>
      <c r="I24" s="36"/>
      <c r="J24" s="36"/>
      <c r="K24" s="23"/>
      <c r="M24" s="15" t="s">
        <v>16</v>
      </c>
    </row>
    <row r="25" spans="1:13" ht="17" thickBot="1" x14ac:dyDescent="0.25">
      <c r="A25" s="22"/>
      <c r="B25" s="20"/>
      <c r="C25" s="21"/>
      <c r="D25" s="21"/>
      <c r="E25" s="21"/>
      <c r="F25" s="20"/>
      <c r="G25" s="20"/>
      <c r="H25" s="20"/>
      <c r="I25" s="20"/>
      <c r="J25" s="20"/>
      <c r="K25" s="19"/>
    </row>
    <row r="26" spans="1:13" ht="17" thickBot="1" x14ac:dyDescent="0.25">
      <c r="A26" s="22" t="s">
        <v>7</v>
      </c>
      <c r="B26" s="20"/>
      <c r="C26" s="21"/>
      <c r="D26" s="21"/>
      <c r="E26" s="21"/>
      <c r="F26" s="20"/>
      <c r="G26" s="20"/>
      <c r="H26" s="20"/>
      <c r="I26" s="20"/>
      <c r="J26" s="20"/>
      <c r="K26" s="19"/>
    </row>
    <row r="47" spans="13:15" x14ac:dyDescent="0.2">
      <c r="M47" s="16"/>
      <c r="N47" s="16"/>
      <c r="O47" s="16"/>
    </row>
    <row r="48" spans="13:15" x14ac:dyDescent="0.2">
      <c r="M48" s="16"/>
      <c r="N48" s="16"/>
      <c r="O48" s="16"/>
    </row>
    <row r="49" spans="13:20" x14ac:dyDescent="0.2">
      <c r="M49" s="16"/>
      <c r="N49" s="16"/>
      <c r="O49" s="16"/>
    </row>
    <row r="50" spans="13:20" x14ac:dyDescent="0.2">
      <c r="M50" s="16"/>
      <c r="N50" s="16"/>
      <c r="O50" s="16"/>
    </row>
    <row r="51" spans="13:20" x14ac:dyDescent="0.2">
      <c r="M51" s="16"/>
      <c r="N51" s="16"/>
      <c r="O51" s="16"/>
    </row>
    <row r="52" spans="13:20" x14ac:dyDescent="0.2">
      <c r="M52" s="16"/>
      <c r="N52" s="16"/>
      <c r="O52" s="16"/>
    </row>
    <row r="53" spans="13:20" x14ac:dyDescent="0.2">
      <c r="N53" s="17"/>
    </row>
    <row r="54" spans="13:20" x14ac:dyDescent="0.2">
      <c r="M54" s="16"/>
      <c r="N54" s="16"/>
      <c r="O54" s="16"/>
    </row>
    <row r="55" spans="13:20" x14ac:dyDescent="0.2">
      <c r="M55" s="16"/>
      <c r="N55" s="16"/>
      <c r="O55" s="16"/>
    </row>
    <row r="56" spans="13:20" x14ac:dyDescent="0.2">
      <c r="M56" s="16"/>
      <c r="N56" s="16"/>
      <c r="O56" s="16"/>
    </row>
    <row r="57" spans="13:20" x14ac:dyDescent="0.2">
      <c r="M57" s="16"/>
      <c r="N57" s="16"/>
      <c r="O57" s="16"/>
    </row>
    <row r="58" spans="13:20" x14ac:dyDescent="0.2">
      <c r="M58" s="16"/>
      <c r="N58" s="16"/>
      <c r="O58" s="16"/>
      <c r="T58" s="16"/>
    </row>
    <row r="59" spans="13:20" x14ac:dyDescent="0.2">
      <c r="M59" s="16"/>
      <c r="N59" s="16"/>
      <c r="O59" s="16"/>
      <c r="T59" s="16"/>
    </row>
    <row r="60" spans="13:20" x14ac:dyDescent="0.2">
      <c r="M60" s="16"/>
      <c r="N60" s="16"/>
      <c r="O60" s="16"/>
      <c r="T60" s="16"/>
    </row>
    <row r="61" spans="13:20" x14ac:dyDescent="0.2">
      <c r="M61" s="16"/>
      <c r="N61" s="16"/>
      <c r="O61" s="16"/>
      <c r="T61" s="16"/>
    </row>
    <row r="62" spans="13:20" x14ac:dyDescent="0.2">
      <c r="M62" s="16"/>
      <c r="N62" s="16"/>
      <c r="O62" s="16"/>
      <c r="T62" s="16"/>
    </row>
    <row r="63" spans="13:20" x14ac:dyDescent="0.2">
      <c r="N63" s="17"/>
      <c r="T63" s="16"/>
    </row>
    <row r="64" spans="13:20" x14ac:dyDescent="0.2">
      <c r="M64" s="16"/>
      <c r="N64" s="16"/>
      <c r="O64" s="16"/>
      <c r="T64" s="16"/>
    </row>
    <row r="65" spans="13:20" x14ac:dyDescent="0.2">
      <c r="M65" s="16"/>
      <c r="N65" s="16"/>
      <c r="O65" s="16"/>
      <c r="T65" s="16"/>
    </row>
    <row r="66" spans="13:20" x14ac:dyDescent="0.2">
      <c r="M66" s="16"/>
      <c r="N66" s="16"/>
      <c r="O66" s="16"/>
      <c r="T66" s="16"/>
    </row>
    <row r="67" spans="13:20" x14ac:dyDescent="0.2">
      <c r="M67" s="16"/>
      <c r="N67" s="16"/>
      <c r="O67" s="16"/>
      <c r="T67" s="16"/>
    </row>
    <row r="68" spans="13:20" x14ac:dyDescent="0.2">
      <c r="M68" s="16"/>
      <c r="N68" s="16"/>
      <c r="O68" s="16"/>
      <c r="T68" s="16"/>
    </row>
    <row r="69" spans="13:20" x14ac:dyDescent="0.2">
      <c r="M69" s="16"/>
      <c r="N69" s="16"/>
      <c r="O69" s="16"/>
      <c r="T69" s="16"/>
    </row>
    <row r="70" spans="13:20" x14ac:dyDescent="0.2">
      <c r="M70" s="16"/>
      <c r="N70" s="16"/>
      <c r="O70" s="16"/>
      <c r="T70" s="16"/>
    </row>
    <row r="71" spans="13:20" x14ac:dyDescent="0.2">
      <c r="M71" s="16"/>
      <c r="N71" s="16"/>
      <c r="O71" s="16"/>
      <c r="T71" s="16"/>
    </row>
    <row r="72" spans="13:20" x14ac:dyDescent="0.2">
      <c r="M72" s="16"/>
      <c r="N72" s="16"/>
      <c r="O72" s="16"/>
      <c r="T72" s="16"/>
    </row>
    <row r="73" spans="13:20" x14ac:dyDescent="0.2">
      <c r="N73" s="17"/>
      <c r="T73" s="16"/>
    </row>
    <row r="74" spans="13:20" x14ac:dyDescent="0.2">
      <c r="M74" s="16"/>
      <c r="N74" s="16"/>
      <c r="O74" s="16"/>
      <c r="P74" s="16"/>
      <c r="Q74" s="16"/>
      <c r="R74" s="16"/>
      <c r="S74" s="16"/>
      <c r="T74" s="16"/>
    </row>
    <row r="75" spans="13:20" x14ac:dyDescent="0.2">
      <c r="M75" s="16"/>
      <c r="N75" s="16"/>
      <c r="O75" s="16"/>
      <c r="P75" s="16"/>
      <c r="Q75" s="16"/>
      <c r="R75" s="16"/>
      <c r="S75" s="16"/>
      <c r="T75" s="16"/>
    </row>
    <row r="76" spans="13:20" x14ac:dyDescent="0.2">
      <c r="M76" s="16"/>
      <c r="N76" s="16"/>
      <c r="O76" s="16"/>
      <c r="P76" s="16"/>
      <c r="Q76" s="16"/>
      <c r="R76" s="16"/>
      <c r="S76" s="16"/>
      <c r="T76" s="16"/>
    </row>
    <row r="77" spans="13:20" x14ac:dyDescent="0.2">
      <c r="M77" s="16"/>
      <c r="N77" s="16"/>
      <c r="O77" s="16"/>
      <c r="P77" s="16"/>
      <c r="Q77" s="16"/>
      <c r="R77" s="16"/>
      <c r="S77" s="16"/>
      <c r="T77" s="16"/>
    </row>
    <row r="78" spans="13:20" x14ac:dyDescent="0.2">
      <c r="M78" s="16"/>
      <c r="N78" s="16"/>
      <c r="O78" s="16"/>
      <c r="P78" s="16"/>
      <c r="Q78" s="16"/>
      <c r="R78" s="16"/>
      <c r="S78" s="16"/>
      <c r="T78" s="16"/>
    </row>
    <row r="79" spans="13:20" x14ac:dyDescent="0.2">
      <c r="M79" s="16"/>
      <c r="N79" s="16"/>
      <c r="O79" s="16"/>
      <c r="P79" s="16"/>
      <c r="Q79" s="16"/>
      <c r="R79" s="16"/>
      <c r="S79" s="16"/>
      <c r="T79" s="16"/>
    </row>
    <row r="80" spans="13:20" x14ac:dyDescent="0.2">
      <c r="M80" s="16"/>
      <c r="N80" s="16"/>
      <c r="O80" s="16"/>
      <c r="P80" s="16"/>
      <c r="Q80" s="16"/>
      <c r="R80" s="16"/>
      <c r="S80" s="16"/>
      <c r="T80" s="16"/>
    </row>
    <row r="81" spans="1:66" x14ac:dyDescent="0.2">
      <c r="M81" s="16"/>
      <c r="N81" s="16"/>
      <c r="O81" s="16"/>
      <c r="P81" s="16"/>
      <c r="Q81" s="16"/>
      <c r="R81" s="16"/>
      <c r="S81" s="16"/>
      <c r="T81" s="16"/>
    </row>
    <row r="82" spans="1:66" x14ac:dyDescent="0.2">
      <c r="M82" s="16"/>
      <c r="N82" s="16"/>
      <c r="O82" s="16"/>
      <c r="P82" s="16"/>
      <c r="Q82" s="16"/>
      <c r="R82" s="16"/>
      <c r="S82" s="16"/>
      <c r="T82" s="16"/>
    </row>
    <row r="83" spans="1:66" x14ac:dyDescent="0.2">
      <c r="M83" s="16"/>
      <c r="N83" s="16"/>
      <c r="O83" s="16"/>
      <c r="P83" s="16"/>
      <c r="Q83" s="16"/>
      <c r="R83" s="16"/>
      <c r="S83" s="16"/>
      <c r="T83" s="16"/>
    </row>
    <row r="84" spans="1:66" x14ac:dyDescent="0.2">
      <c r="M84" s="16"/>
      <c r="N84" s="16"/>
      <c r="O84" s="16"/>
      <c r="P84" s="16"/>
      <c r="Q84" s="16"/>
      <c r="R84" s="16"/>
      <c r="S84" s="16"/>
      <c r="T84" s="16"/>
      <c r="U84" s="16"/>
    </row>
    <row r="85" spans="1:66" x14ac:dyDescent="0.2">
      <c r="M85" s="16"/>
      <c r="N85" s="16"/>
      <c r="O85" s="16"/>
      <c r="P85" s="16"/>
      <c r="Q85" s="16"/>
      <c r="R85" s="16"/>
      <c r="S85" s="16"/>
      <c r="T85" s="16"/>
      <c r="U85" s="16"/>
    </row>
    <row r="86" spans="1:66" x14ac:dyDescent="0.2">
      <c r="L86" s="16"/>
      <c r="M86" s="16"/>
      <c r="N86" s="16"/>
      <c r="O86" s="16"/>
      <c r="P86" s="16"/>
      <c r="Q86" s="16"/>
      <c r="R86" s="16"/>
      <c r="S86" s="16"/>
      <c r="T86" s="16"/>
      <c r="U86" s="16"/>
    </row>
    <row r="87" spans="1:66" x14ac:dyDescent="0.2">
      <c r="L87" s="16"/>
      <c r="M87" s="16"/>
      <c r="N87" s="16"/>
      <c r="O87" s="16"/>
      <c r="P87" s="16"/>
      <c r="Q87" s="16"/>
      <c r="R87" s="16"/>
      <c r="S87" s="16"/>
      <c r="T87" s="16"/>
      <c r="U87" s="16"/>
    </row>
    <row r="88" spans="1:66" x14ac:dyDescent="0.2">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row>
    <row r="89" spans="1:66" x14ac:dyDescent="0.2">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row>
    <row r="90" spans="1:66" x14ac:dyDescent="0.2">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row>
    <row r="91" spans="1:66" x14ac:dyDescent="0.2">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row>
    <row r="92" spans="1:66" x14ac:dyDescent="0.2">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row>
    <row r="93" spans="1:66" x14ac:dyDescent="0.2">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row>
    <row r="94" spans="1:66" x14ac:dyDescent="0.2">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row>
    <row r="95" spans="1:66" x14ac:dyDescent="0.2">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row>
    <row r="96" spans="1:66" x14ac:dyDescent="0.2">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row>
    <row r="97" spans="1:66" x14ac:dyDescent="0.2">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row>
    <row r="98" spans="1:66" x14ac:dyDescent="0.2">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row>
    <row r="99" spans="1:66" x14ac:dyDescent="0.2">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row>
    <row r="100" spans="1:66" x14ac:dyDescent="0.2">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row>
    <row r="101" spans="1:66" x14ac:dyDescent="0.2">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row>
    <row r="102" spans="1:66" x14ac:dyDescent="0.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row>
    <row r="103" spans="1:66" x14ac:dyDescent="0.2">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row>
    <row r="104" spans="1:66" x14ac:dyDescent="0.2">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row>
    <row r="105" spans="1:66" x14ac:dyDescent="0.2">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row>
    <row r="106" spans="1:66" x14ac:dyDescent="0.2">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row>
    <row r="107" spans="1:66" x14ac:dyDescent="0.2">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row>
    <row r="108" spans="1:66" x14ac:dyDescent="0.2">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row>
    <row r="109" spans="1:66" x14ac:dyDescent="0.2">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row>
    <row r="110" spans="1:66" x14ac:dyDescent="0.2">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row>
    <row r="111" spans="1:66" x14ac:dyDescent="0.2">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row>
    <row r="112" spans="1:66" x14ac:dyDescent="0.2">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row>
    <row r="113" spans="1:66" x14ac:dyDescent="0.2">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row>
    <row r="114" spans="1:66" x14ac:dyDescent="0.2">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row>
    <row r="115" spans="1:66" x14ac:dyDescent="0.2">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row>
    <row r="116" spans="1:66" x14ac:dyDescent="0.2">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row>
    <row r="117" spans="1:66" x14ac:dyDescent="0.2">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row>
    <row r="118" spans="1:66" x14ac:dyDescent="0.2">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row>
    <row r="119" spans="1:66" x14ac:dyDescent="0.2">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row>
    <row r="120" spans="1:66" x14ac:dyDescent="0.2">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row>
    <row r="121" spans="1:66" x14ac:dyDescent="0.2">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row>
    <row r="122" spans="1:66" x14ac:dyDescent="0.2">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row>
    <row r="123" spans="1:66" x14ac:dyDescent="0.2">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row>
    <row r="124" spans="1:66" x14ac:dyDescent="0.2">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row>
    <row r="125" spans="1:66" x14ac:dyDescent="0.2">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row>
    <row r="126" spans="1:66" x14ac:dyDescent="0.2">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row>
    <row r="127" spans="1:66" x14ac:dyDescent="0.2">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row>
    <row r="128" spans="1:66" x14ac:dyDescent="0.2">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row>
    <row r="129" spans="1:66" x14ac:dyDescent="0.2">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row>
    <row r="130" spans="1:66" x14ac:dyDescent="0.2">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row>
    <row r="131" spans="1:66" x14ac:dyDescent="0.2">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row>
    <row r="132" spans="1:66" x14ac:dyDescent="0.2">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row>
    <row r="133" spans="1:66" x14ac:dyDescent="0.2">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row>
    <row r="134" spans="1:66" x14ac:dyDescent="0.2">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row>
    <row r="135" spans="1:66" x14ac:dyDescent="0.2">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row>
    <row r="136" spans="1:66" x14ac:dyDescent="0.2">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row>
    <row r="137" spans="1:66" x14ac:dyDescent="0.2">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row>
    <row r="138" spans="1:66" x14ac:dyDescent="0.2">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row>
    <row r="139" spans="1:66" x14ac:dyDescent="0.2">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row>
    <row r="140" spans="1:66" x14ac:dyDescent="0.2">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row>
    <row r="141" spans="1:66" x14ac:dyDescent="0.2">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row>
    <row r="142" spans="1:66" x14ac:dyDescent="0.2">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row>
    <row r="143" spans="1:66" x14ac:dyDescent="0.2">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row>
    <row r="144" spans="1:66" x14ac:dyDescent="0.2">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row>
    <row r="145" spans="1:66" x14ac:dyDescent="0.2">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row>
    <row r="146" spans="1:66" x14ac:dyDescent="0.2">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row>
    <row r="147" spans="1:66" x14ac:dyDescent="0.2">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row>
    <row r="148" spans="1:66" x14ac:dyDescent="0.2">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row>
    <row r="149" spans="1:66" x14ac:dyDescent="0.2">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row>
    <row r="150" spans="1:66" x14ac:dyDescent="0.2">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row>
    <row r="151" spans="1:66" x14ac:dyDescent="0.2">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row>
    <row r="152" spans="1:66" x14ac:dyDescent="0.2">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row>
    <row r="153" spans="1:66" x14ac:dyDescent="0.2">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row>
    <row r="154" spans="1:66" x14ac:dyDescent="0.2">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row>
    <row r="155" spans="1:66" x14ac:dyDescent="0.2">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row>
    <row r="156" spans="1:66" x14ac:dyDescent="0.2">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row>
    <row r="157" spans="1:66" x14ac:dyDescent="0.2">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row>
    <row r="158" spans="1:66" x14ac:dyDescent="0.2">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row>
    <row r="159" spans="1:66" x14ac:dyDescent="0.2">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row>
    <row r="160" spans="1:66" x14ac:dyDescent="0.2">
      <c r="A160" s="16"/>
      <c r="B160" s="16"/>
      <c r="C160" s="16"/>
      <c r="D160" s="16"/>
      <c r="E160" s="16"/>
      <c r="F160" s="16"/>
      <c r="G160" s="16"/>
      <c r="H160" s="16"/>
      <c r="I160" s="16"/>
      <c r="J160" s="16"/>
      <c r="K160" s="16"/>
      <c r="L160" s="16"/>
      <c r="M160" s="16"/>
      <c r="N160" s="16"/>
      <c r="O160" s="16"/>
      <c r="P160" s="16"/>
      <c r="Q160" s="16"/>
      <c r="R160" s="16"/>
      <c r="S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row>
    <row r="161" spans="1:66" x14ac:dyDescent="0.2">
      <c r="A161" s="16"/>
      <c r="B161" s="16"/>
      <c r="C161" s="16"/>
      <c r="D161" s="16"/>
      <c r="E161" s="16"/>
      <c r="F161" s="16"/>
      <c r="G161" s="16"/>
      <c r="H161" s="16"/>
      <c r="I161" s="16"/>
      <c r="J161" s="16"/>
      <c r="K161" s="16"/>
      <c r="L161" s="16"/>
      <c r="M161" s="16"/>
      <c r="N161" s="16"/>
      <c r="O161" s="16"/>
      <c r="P161" s="16"/>
      <c r="Q161" s="16"/>
      <c r="R161" s="16"/>
      <c r="S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row>
    <row r="162" spans="1:66" x14ac:dyDescent="0.2">
      <c r="A162" s="16"/>
      <c r="B162" s="16"/>
      <c r="C162" s="16"/>
      <c r="D162" s="16"/>
      <c r="E162" s="16"/>
      <c r="F162" s="16"/>
      <c r="G162" s="16"/>
      <c r="H162" s="16"/>
      <c r="I162" s="16"/>
      <c r="J162" s="16"/>
      <c r="K162" s="16"/>
      <c r="L162" s="16"/>
      <c r="M162" s="16"/>
      <c r="N162" s="16"/>
      <c r="O162" s="16"/>
      <c r="P162" s="16"/>
      <c r="Q162" s="16"/>
      <c r="R162" s="16"/>
      <c r="S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row>
    <row r="163" spans="1:66" x14ac:dyDescent="0.2">
      <c r="A163" s="16"/>
      <c r="B163" s="16"/>
      <c r="C163" s="16"/>
      <c r="D163" s="16"/>
      <c r="E163" s="16"/>
      <c r="F163" s="16"/>
      <c r="G163" s="16"/>
      <c r="H163" s="16"/>
      <c r="I163" s="16"/>
      <c r="J163" s="16"/>
      <c r="K163" s="16"/>
      <c r="L163" s="16"/>
      <c r="M163" s="16"/>
      <c r="N163" s="16"/>
      <c r="O163" s="16"/>
      <c r="P163" s="16"/>
      <c r="Q163" s="16"/>
      <c r="R163" s="16"/>
      <c r="S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row>
    <row r="164" spans="1:66" x14ac:dyDescent="0.2">
      <c r="A164" s="16"/>
      <c r="B164" s="16"/>
      <c r="C164" s="16"/>
      <c r="D164" s="16"/>
      <c r="E164" s="16"/>
      <c r="F164" s="16"/>
      <c r="G164" s="16"/>
      <c r="H164" s="16"/>
      <c r="I164" s="16"/>
      <c r="J164" s="16"/>
      <c r="K164" s="16"/>
      <c r="L164" s="16"/>
      <c r="M164" s="16"/>
      <c r="N164" s="16"/>
      <c r="O164" s="16"/>
      <c r="P164" s="16"/>
      <c r="Q164" s="16"/>
      <c r="R164" s="16"/>
      <c r="S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row>
    <row r="165" spans="1:66" x14ac:dyDescent="0.2">
      <c r="A165" s="16"/>
      <c r="B165" s="16"/>
      <c r="C165" s="16"/>
      <c r="D165" s="16"/>
      <c r="E165" s="16"/>
      <c r="F165" s="16"/>
      <c r="G165" s="16"/>
      <c r="H165" s="16"/>
      <c r="I165" s="16"/>
      <c r="J165" s="16"/>
      <c r="K165" s="16"/>
      <c r="L165" s="16"/>
      <c r="M165" s="16"/>
      <c r="N165" s="16"/>
      <c r="O165" s="16"/>
      <c r="P165" s="16"/>
      <c r="Q165" s="16"/>
      <c r="R165" s="16"/>
      <c r="S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row>
    <row r="166" spans="1:66" x14ac:dyDescent="0.2">
      <c r="A166" s="16"/>
      <c r="B166" s="16"/>
      <c r="C166" s="16"/>
      <c r="D166" s="16"/>
      <c r="E166" s="16"/>
      <c r="F166" s="16"/>
      <c r="G166" s="16"/>
      <c r="H166" s="16"/>
      <c r="I166" s="16"/>
      <c r="J166" s="16"/>
      <c r="K166" s="16"/>
      <c r="L166" s="16"/>
      <c r="M166" s="16"/>
      <c r="N166" s="16"/>
      <c r="O166" s="16"/>
      <c r="P166" s="16"/>
      <c r="Q166" s="16"/>
      <c r="R166" s="16"/>
      <c r="S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row>
    <row r="167" spans="1:66" x14ac:dyDescent="0.2">
      <c r="A167" s="16"/>
      <c r="B167" s="16"/>
      <c r="C167" s="16"/>
      <c r="D167" s="16"/>
      <c r="E167" s="16"/>
      <c r="F167" s="16"/>
      <c r="G167" s="16"/>
      <c r="H167" s="16"/>
      <c r="I167" s="16"/>
      <c r="J167" s="16"/>
      <c r="K167" s="16"/>
      <c r="L167" s="16"/>
      <c r="M167" s="16"/>
      <c r="N167" s="16"/>
      <c r="O167" s="16"/>
      <c r="P167" s="16"/>
      <c r="Q167" s="16"/>
      <c r="R167" s="16"/>
      <c r="S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row>
    <row r="168" spans="1:66" x14ac:dyDescent="0.2">
      <c r="A168" s="16"/>
      <c r="B168" s="16"/>
      <c r="C168" s="16"/>
      <c r="D168" s="16"/>
      <c r="E168" s="16"/>
      <c r="F168" s="16"/>
      <c r="G168" s="16"/>
      <c r="H168" s="16"/>
      <c r="I168" s="16"/>
      <c r="J168" s="16"/>
      <c r="K168" s="16"/>
      <c r="L168" s="16"/>
      <c r="M168" s="16"/>
      <c r="N168" s="16"/>
      <c r="O168" s="16"/>
      <c r="P168" s="16"/>
      <c r="Q168" s="16"/>
      <c r="R168" s="16"/>
      <c r="S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row>
    <row r="169" spans="1:66" x14ac:dyDescent="0.2">
      <c r="A169" s="16"/>
      <c r="B169" s="16"/>
      <c r="C169" s="16"/>
      <c r="D169" s="16"/>
      <c r="E169" s="16"/>
      <c r="F169" s="16"/>
      <c r="G169" s="16"/>
      <c r="H169" s="16"/>
      <c r="I169" s="16"/>
      <c r="J169" s="16"/>
      <c r="K169" s="16"/>
      <c r="L169" s="16"/>
      <c r="M169" s="16"/>
      <c r="N169" s="16"/>
      <c r="O169" s="16"/>
      <c r="P169" s="16"/>
      <c r="Q169" s="16"/>
      <c r="R169" s="16"/>
      <c r="S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row>
    <row r="170" spans="1:66" x14ac:dyDescent="0.2">
      <c r="A170" s="16"/>
      <c r="B170" s="16"/>
      <c r="C170" s="16"/>
      <c r="D170" s="16"/>
      <c r="E170" s="16"/>
      <c r="F170" s="16"/>
      <c r="G170" s="16"/>
      <c r="H170" s="16"/>
      <c r="I170" s="16"/>
      <c r="J170" s="16"/>
      <c r="K170" s="16"/>
      <c r="L170" s="16"/>
      <c r="M170" s="16"/>
      <c r="N170" s="16"/>
      <c r="O170" s="16"/>
      <c r="P170" s="16"/>
      <c r="Q170" s="16"/>
      <c r="R170" s="16"/>
      <c r="S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row>
    <row r="171" spans="1:66" x14ac:dyDescent="0.2">
      <c r="A171" s="16"/>
      <c r="B171" s="16"/>
      <c r="C171" s="16"/>
      <c r="D171" s="16"/>
      <c r="E171" s="16"/>
      <c r="F171" s="16"/>
      <c r="G171" s="16"/>
      <c r="H171" s="16"/>
      <c r="I171" s="16"/>
      <c r="J171" s="16"/>
      <c r="K171" s="16"/>
      <c r="L171" s="16"/>
      <c r="M171" s="16"/>
      <c r="N171" s="16"/>
      <c r="O171" s="16"/>
      <c r="P171" s="16"/>
      <c r="Q171" s="16"/>
      <c r="R171" s="16"/>
      <c r="S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row>
    <row r="172" spans="1:66" x14ac:dyDescent="0.2">
      <c r="A172" s="16"/>
      <c r="B172" s="16"/>
      <c r="C172" s="16"/>
      <c r="D172" s="16"/>
      <c r="E172" s="16"/>
      <c r="F172" s="16"/>
      <c r="G172" s="16"/>
      <c r="H172" s="16"/>
      <c r="I172" s="16"/>
      <c r="J172" s="16"/>
      <c r="K172" s="16"/>
      <c r="L172" s="16"/>
      <c r="M172" s="16"/>
      <c r="N172" s="16"/>
      <c r="O172" s="16"/>
      <c r="P172" s="16"/>
      <c r="Q172" s="16"/>
      <c r="R172" s="16"/>
      <c r="S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row>
    <row r="173" spans="1:66" x14ac:dyDescent="0.2">
      <c r="A173" s="16"/>
      <c r="B173" s="16"/>
      <c r="C173" s="16"/>
      <c r="D173" s="16"/>
      <c r="E173" s="16"/>
      <c r="F173" s="16"/>
      <c r="G173" s="16"/>
      <c r="H173" s="16"/>
      <c r="I173" s="16"/>
      <c r="J173" s="16"/>
      <c r="K173" s="16"/>
      <c r="L173" s="16"/>
      <c r="M173" s="16"/>
      <c r="N173" s="16"/>
      <c r="O173" s="16"/>
      <c r="P173" s="16"/>
      <c r="Q173" s="16"/>
      <c r="R173" s="16"/>
      <c r="S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row>
    <row r="174" spans="1:66" x14ac:dyDescent="0.2">
      <c r="A174" s="16"/>
      <c r="B174" s="16"/>
      <c r="C174" s="16"/>
      <c r="D174" s="16"/>
      <c r="E174" s="16"/>
      <c r="F174" s="16"/>
      <c r="G174" s="16"/>
      <c r="H174" s="16"/>
      <c r="I174" s="16"/>
      <c r="J174" s="16"/>
      <c r="K174" s="16"/>
      <c r="L174" s="16"/>
      <c r="M174" s="16"/>
      <c r="N174" s="16"/>
      <c r="O174" s="16"/>
      <c r="P174" s="16"/>
      <c r="Q174" s="16"/>
      <c r="R174" s="16"/>
      <c r="S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row>
    <row r="175" spans="1:66" x14ac:dyDescent="0.2">
      <c r="A175" s="16"/>
      <c r="B175" s="16"/>
      <c r="C175" s="16"/>
      <c r="D175" s="16"/>
      <c r="E175" s="16"/>
      <c r="F175" s="16"/>
      <c r="G175" s="16"/>
      <c r="H175" s="16"/>
      <c r="I175" s="16"/>
      <c r="J175" s="16"/>
      <c r="K175" s="16"/>
      <c r="L175" s="16"/>
      <c r="M175" s="16"/>
      <c r="N175" s="16"/>
      <c r="O175" s="16"/>
      <c r="P175" s="16"/>
      <c r="Q175" s="16"/>
      <c r="R175" s="16"/>
      <c r="S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row>
    <row r="176" spans="1:66" x14ac:dyDescent="0.2">
      <c r="A176" s="16"/>
      <c r="B176" s="16"/>
      <c r="C176" s="16"/>
      <c r="D176" s="16"/>
      <c r="E176" s="16"/>
      <c r="F176" s="16"/>
      <c r="G176" s="16"/>
      <c r="H176" s="16"/>
      <c r="I176" s="16"/>
      <c r="J176" s="16"/>
      <c r="K176" s="16"/>
      <c r="L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row>
    <row r="177" spans="1:66" x14ac:dyDescent="0.2">
      <c r="A177" s="16"/>
      <c r="B177" s="16"/>
      <c r="C177" s="16"/>
      <c r="D177" s="16"/>
      <c r="E177" s="16"/>
      <c r="F177" s="16"/>
      <c r="G177" s="16"/>
      <c r="H177" s="16"/>
      <c r="I177" s="16"/>
      <c r="J177" s="16"/>
      <c r="K177" s="16"/>
      <c r="L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row>
    <row r="178" spans="1:66" x14ac:dyDescent="0.2">
      <c r="A178" s="16"/>
      <c r="B178" s="16"/>
      <c r="C178" s="16"/>
      <c r="D178" s="16"/>
      <c r="E178" s="16"/>
      <c r="F178" s="16"/>
      <c r="G178" s="16"/>
      <c r="H178" s="16"/>
      <c r="I178" s="16"/>
      <c r="J178" s="16"/>
      <c r="K178" s="16"/>
      <c r="L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row>
    <row r="179" spans="1:66" x14ac:dyDescent="0.2">
      <c r="A179" s="16"/>
      <c r="B179" s="16"/>
      <c r="C179" s="16"/>
      <c r="D179" s="16"/>
      <c r="E179" s="16"/>
      <c r="F179" s="16"/>
      <c r="G179" s="16"/>
      <c r="H179" s="16"/>
      <c r="I179" s="16"/>
      <c r="J179" s="16"/>
      <c r="K179" s="16"/>
      <c r="L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row>
    <row r="180" spans="1:66" x14ac:dyDescent="0.2">
      <c r="A180" s="16"/>
      <c r="B180" s="16"/>
      <c r="C180" s="16"/>
      <c r="D180" s="16"/>
      <c r="E180" s="16"/>
      <c r="F180" s="16"/>
      <c r="G180" s="16"/>
      <c r="H180" s="16"/>
      <c r="I180" s="16"/>
      <c r="J180" s="16"/>
      <c r="K180" s="16"/>
      <c r="L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row>
    <row r="181" spans="1:66" x14ac:dyDescent="0.2">
      <c r="A181" s="16"/>
      <c r="B181" s="16"/>
      <c r="C181" s="16"/>
      <c r="D181" s="16"/>
      <c r="E181" s="16"/>
      <c r="F181" s="16"/>
      <c r="G181" s="16"/>
      <c r="H181" s="16"/>
      <c r="I181" s="16"/>
      <c r="J181" s="16"/>
      <c r="K181" s="16"/>
      <c r="L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row>
    <row r="182" spans="1:66" x14ac:dyDescent="0.2">
      <c r="A182" s="16"/>
      <c r="B182" s="16"/>
      <c r="C182" s="16"/>
      <c r="D182" s="16"/>
      <c r="E182" s="16"/>
      <c r="F182" s="16"/>
      <c r="G182" s="16"/>
      <c r="H182" s="16"/>
      <c r="I182" s="16"/>
      <c r="J182" s="16"/>
      <c r="K182" s="16"/>
      <c r="L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row>
    <row r="183" spans="1:66" x14ac:dyDescent="0.2">
      <c r="A183" s="16"/>
      <c r="B183" s="16"/>
      <c r="C183" s="16"/>
      <c r="D183" s="16"/>
      <c r="E183" s="16"/>
      <c r="F183" s="16"/>
      <c r="G183" s="16"/>
      <c r="H183" s="16"/>
      <c r="I183" s="16"/>
      <c r="J183" s="16"/>
      <c r="K183" s="16"/>
      <c r="L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row>
    <row r="184" spans="1:66" x14ac:dyDescent="0.2">
      <c r="A184" s="16"/>
      <c r="B184" s="16"/>
      <c r="C184" s="16"/>
      <c r="D184" s="16"/>
      <c r="E184" s="16"/>
      <c r="F184" s="16"/>
      <c r="G184" s="16"/>
      <c r="H184" s="16"/>
      <c r="I184" s="16"/>
      <c r="J184" s="16"/>
      <c r="K184" s="16"/>
      <c r="L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row>
    <row r="185" spans="1:66" x14ac:dyDescent="0.2">
      <c r="A185" s="16"/>
      <c r="B185" s="16"/>
      <c r="C185" s="16"/>
      <c r="D185" s="16"/>
      <c r="E185" s="16"/>
      <c r="F185" s="16"/>
      <c r="G185" s="16"/>
      <c r="H185" s="16"/>
      <c r="I185" s="16"/>
      <c r="J185" s="16"/>
      <c r="K185" s="16"/>
      <c r="L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row>
    <row r="186" spans="1:66" x14ac:dyDescent="0.2">
      <c r="A186" s="16"/>
      <c r="B186" s="16"/>
      <c r="C186" s="16"/>
      <c r="D186" s="16"/>
      <c r="E186" s="16"/>
      <c r="F186" s="16"/>
      <c r="G186" s="16"/>
      <c r="H186" s="16"/>
      <c r="I186" s="16"/>
      <c r="J186" s="16"/>
      <c r="K186" s="16"/>
      <c r="L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row>
    <row r="187" spans="1:66" x14ac:dyDescent="0.2">
      <c r="A187" s="16"/>
      <c r="B187" s="16"/>
      <c r="C187" s="16"/>
      <c r="D187" s="16"/>
      <c r="E187" s="16"/>
      <c r="F187" s="16"/>
      <c r="G187" s="16"/>
      <c r="H187" s="16"/>
      <c r="I187" s="16"/>
      <c r="J187" s="16"/>
      <c r="K187" s="16"/>
      <c r="L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row>
    <row r="188" spans="1:66" x14ac:dyDescent="0.2">
      <c r="A188" s="16"/>
      <c r="B188" s="16"/>
      <c r="C188" s="16"/>
      <c r="D188" s="16"/>
      <c r="E188" s="16"/>
      <c r="F188" s="16"/>
      <c r="G188" s="16"/>
      <c r="H188" s="16"/>
      <c r="I188" s="16"/>
      <c r="J188" s="16"/>
      <c r="K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row>
    <row r="189" spans="1:66" x14ac:dyDescent="0.2">
      <c r="A189" s="16"/>
      <c r="B189" s="16"/>
      <c r="C189" s="16"/>
      <c r="D189" s="16"/>
      <c r="E189" s="16"/>
      <c r="F189" s="16"/>
      <c r="G189" s="16"/>
      <c r="H189" s="16"/>
      <c r="I189" s="16"/>
      <c r="J189" s="16"/>
      <c r="K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row>
    <row r="190" spans="1:66" x14ac:dyDescent="0.2">
      <c r="A190" s="16"/>
      <c r="B190" s="16"/>
      <c r="C190" s="16"/>
      <c r="D190" s="16"/>
      <c r="E190" s="16"/>
      <c r="F190" s="16"/>
      <c r="G190" s="16"/>
      <c r="H190" s="16"/>
      <c r="I190" s="16"/>
      <c r="J190" s="16"/>
      <c r="K190" s="16"/>
    </row>
    <row r="191" spans="1:66" x14ac:dyDescent="0.2">
      <c r="A191" s="16"/>
      <c r="B191" s="16"/>
      <c r="C191" s="16"/>
      <c r="D191" s="16"/>
      <c r="E191" s="16"/>
      <c r="F191" s="16"/>
      <c r="G191" s="16"/>
      <c r="H191" s="16"/>
      <c r="I191" s="16"/>
      <c r="J191" s="16"/>
      <c r="K191" s="16"/>
    </row>
  </sheetData>
  <mergeCells count="1">
    <mergeCell ref="M12:N12"/>
  </mergeCells>
  <pageMargins left="0.7" right="0.7" top="0.75" bottom="0.75" header="0.3" footer="0.3"/>
  <pageSetup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E4BCF-ED0C-1A44-AA0C-772FE3887D5F}">
  <dimension ref="A1:BN194"/>
  <sheetViews>
    <sheetView zoomScaleNormal="100" workbookViewId="0">
      <selection activeCell="A2" sqref="A2"/>
    </sheetView>
  </sheetViews>
  <sheetFormatPr baseColWidth="10" defaultRowHeight="16" outlineLevelCol="1" x14ac:dyDescent="0.2"/>
  <cols>
    <col min="1" max="1" width="4.83203125" style="15" customWidth="1"/>
    <col min="2" max="3" width="10.83203125" style="15" customWidth="1"/>
    <col min="4" max="4" width="11.33203125" style="15" customWidth="1"/>
    <col min="5" max="6" width="10.83203125" style="15" customWidth="1"/>
    <col min="7" max="7" width="12" style="15" customWidth="1"/>
    <col min="8" max="11" width="10.83203125" style="15" customWidth="1"/>
    <col min="12" max="12" width="10.83203125" style="15"/>
    <col min="13" max="20" width="10.83203125" style="15" hidden="1" customWidth="1" outlineLevel="1"/>
    <col min="21" max="23" width="0" style="15" hidden="1" customWidth="1" outlineLevel="1"/>
    <col min="24" max="24" width="10.83203125" style="15" collapsed="1"/>
    <col min="25" max="16384" width="10.83203125" style="15"/>
  </cols>
  <sheetData>
    <row r="1" spans="1:23" ht="19" x14ac:dyDescent="0.25">
      <c r="A1" s="35" t="s">
        <v>281</v>
      </c>
      <c r="B1" s="25"/>
      <c r="C1" s="25"/>
      <c r="D1" s="25"/>
      <c r="E1" s="25"/>
      <c r="F1" s="25"/>
      <c r="G1" s="25"/>
      <c r="H1" s="25"/>
      <c r="I1" s="25"/>
      <c r="J1" s="25"/>
      <c r="K1" s="23"/>
      <c r="L1" s="18" t="s">
        <v>15</v>
      </c>
    </row>
    <row r="2" spans="1:23" x14ac:dyDescent="0.2">
      <c r="A2" s="24"/>
      <c r="B2" s="25"/>
      <c r="C2" s="25"/>
      <c r="D2" s="25"/>
      <c r="E2" s="25"/>
      <c r="F2" s="25"/>
      <c r="G2" s="25"/>
      <c r="H2" s="25"/>
      <c r="I2" s="25"/>
      <c r="J2" s="25"/>
      <c r="K2" s="23"/>
      <c r="O2" s="17"/>
    </row>
    <row r="3" spans="1:23" x14ac:dyDescent="0.2">
      <c r="A3" s="24"/>
      <c r="B3" s="25" t="s">
        <v>78</v>
      </c>
      <c r="C3" s="34"/>
      <c r="D3" s="34"/>
      <c r="E3" s="34"/>
      <c r="F3" s="34"/>
      <c r="G3" s="34"/>
      <c r="H3" s="34"/>
      <c r="I3" s="34"/>
      <c r="J3" s="34"/>
      <c r="K3" s="23"/>
      <c r="M3" s="15" t="s">
        <v>77</v>
      </c>
    </row>
    <row r="4" spans="1:23" x14ac:dyDescent="0.2">
      <c r="A4" s="24"/>
      <c r="B4" s="25"/>
      <c r="C4" s="25"/>
      <c r="D4" s="25"/>
      <c r="E4" s="25"/>
      <c r="F4" s="25"/>
      <c r="G4" s="25"/>
      <c r="H4" s="25"/>
      <c r="I4" s="25"/>
      <c r="J4" s="25"/>
      <c r="K4" s="23"/>
    </row>
    <row r="5" spans="1:23" x14ac:dyDescent="0.2">
      <c r="A5" s="24"/>
      <c r="B5" s="25"/>
      <c r="C5" s="78"/>
      <c r="D5" s="302" t="s">
        <v>69</v>
      </c>
      <c r="E5" s="300" t="s">
        <v>76</v>
      </c>
      <c r="F5" s="25"/>
      <c r="G5" s="336" t="s">
        <v>75</v>
      </c>
      <c r="H5" s="336" t="s">
        <v>74</v>
      </c>
      <c r="I5" s="77"/>
      <c r="J5" s="25"/>
      <c r="K5" s="23"/>
      <c r="M5" s="28"/>
      <c r="N5" s="28"/>
      <c r="O5" s="28"/>
      <c r="P5" s="28"/>
      <c r="Q5" s="28"/>
      <c r="R5" s="63"/>
      <c r="S5" s="28" t="s">
        <v>73</v>
      </c>
      <c r="T5" s="63"/>
      <c r="U5" s="28"/>
      <c r="V5" s="29"/>
      <c r="W5" s="28"/>
    </row>
    <row r="6" spans="1:23" ht="17" x14ac:dyDescent="0.2">
      <c r="A6" s="24"/>
      <c r="B6" s="69"/>
      <c r="C6" s="107" t="s">
        <v>72</v>
      </c>
      <c r="D6" s="303"/>
      <c r="E6" s="301"/>
      <c r="F6" s="25"/>
      <c r="G6" s="337"/>
      <c r="H6" s="337"/>
      <c r="I6" s="77"/>
      <c r="J6" s="25"/>
      <c r="K6" s="23"/>
      <c r="M6" s="68" t="s">
        <v>71</v>
      </c>
      <c r="N6" s="67" t="s">
        <v>70</v>
      </c>
      <c r="O6" s="68" t="s">
        <v>69</v>
      </c>
      <c r="P6" s="68" t="s">
        <v>68</v>
      </c>
      <c r="Q6" s="68" t="s">
        <v>52</v>
      </c>
      <c r="R6" s="67" t="s">
        <v>67</v>
      </c>
      <c r="S6" s="68" t="s">
        <v>66</v>
      </c>
      <c r="T6" s="67" t="s">
        <v>65</v>
      </c>
      <c r="U6" s="68" t="s">
        <v>64</v>
      </c>
      <c r="V6" s="67" t="s">
        <v>63</v>
      </c>
      <c r="W6" s="68" t="s">
        <v>62</v>
      </c>
    </row>
    <row r="7" spans="1:23" x14ac:dyDescent="0.2">
      <c r="A7" s="24"/>
      <c r="B7" s="69"/>
      <c r="C7" s="280">
        <v>21</v>
      </c>
      <c r="D7" s="281">
        <v>830</v>
      </c>
      <c r="E7" s="282">
        <v>645</v>
      </c>
      <c r="F7" s="25"/>
      <c r="G7" s="76" t="s">
        <v>61</v>
      </c>
      <c r="H7" s="73">
        <v>0.7</v>
      </c>
      <c r="I7" s="51"/>
      <c r="J7" s="25"/>
      <c r="K7" s="23"/>
      <c r="M7" s="28">
        <v>1</v>
      </c>
      <c r="N7" s="63">
        <v>0</v>
      </c>
      <c r="O7" s="62">
        <f>D7</f>
        <v>830</v>
      </c>
      <c r="P7" s="62">
        <f>E7*(1+$E$18)^N7*(1+$E$17)</f>
        <v>722.40000000000009</v>
      </c>
      <c r="Q7" s="62">
        <f>H17+$E$16*O7</f>
        <v>118</v>
      </c>
      <c r="R7" s="61">
        <f>O7-P7-Q7</f>
        <v>-10.400000000000091</v>
      </c>
      <c r="S7" s="72">
        <v>1</v>
      </c>
      <c r="T7" s="61">
        <f>S7*R7</f>
        <v>-10.400000000000091</v>
      </c>
      <c r="U7" s="62">
        <f>T7/(1+$E$19)^N7</f>
        <v>-10.400000000000091</v>
      </c>
      <c r="V7" s="75">
        <f>S7*O7/(1+$E$19)^N7</f>
        <v>830</v>
      </c>
      <c r="W7" s="72">
        <f t="shared" ref="W7:W12" si="0">U7/V7</f>
        <v>-1.2530120481927821E-2</v>
      </c>
    </row>
    <row r="8" spans="1:23" x14ac:dyDescent="0.2">
      <c r="A8" s="24"/>
      <c r="B8" s="69"/>
      <c r="C8" s="280">
        <v>22</v>
      </c>
      <c r="D8" s="281">
        <v>770</v>
      </c>
      <c r="E8" s="282">
        <v>585</v>
      </c>
      <c r="F8" s="25"/>
      <c r="G8" s="74" t="s">
        <v>60</v>
      </c>
      <c r="H8" s="73">
        <v>0.75</v>
      </c>
      <c r="I8" s="51"/>
      <c r="J8" s="25"/>
      <c r="K8" s="23"/>
      <c r="M8" s="28">
        <v>2</v>
      </c>
      <c r="N8" s="63">
        <v>1</v>
      </c>
      <c r="O8" s="62">
        <f>D8*(1+$E$15)^N8</f>
        <v>808.5</v>
      </c>
      <c r="P8" s="62">
        <f>E8*(1+$E$18)^N8*(1+$E$17)</f>
        <v>694.51200000000006</v>
      </c>
      <c r="Q8" s="62">
        <f>$H$18+$E$16*O8</f>
        <v>88.850000000000009</v>
      </c>
      <c r="R8" s="61">
        <f>O8-P8-Q8</f>
        <v>25.137999999999934</v>
      </c>
      <c r="S8" s="72">
        <f>S7*H7</f>
        <v>0.7</v>
      </c>
      <c r="T8" s="61">
        <f>S8*R8</f>
        <v>17.596599999999953</v>
      </c>
      <c r="U8" s="62">
        <f>T8/(1+$E$19)^N8</f>
        <v>16.75866666666662</v>
      </c>
      <c r="V8" s="61">
        <f>S8*O8/(1+$E$19)^N8</f>
        <v>538.99999999999989</v>
      </c>
      <c r="W8" s="72">
        <f t="shared" si="0"/>
        <v>3.1092145949288726E-2</v>
      </c>
    </row>
    <row r="9" spans="1:23" x14ac:dyDescent="0.2">
      <c r="A9" s="24"/>
      <c r="B9" s="69"/>
      <c r="C9" s="280">
        <v>23</v>
      </c>
      <c r="D9" s="281">
        <v>750</v>
      </c>
      <c r="E9" s="282">
        <v>530</v>
      </c>
      <c r="F9" s="25"/>
      <c r="G9" s="74" t="s">
        <v>59</v>
      </c>
      <c r="H9" s="73">
        <v>0.8</v>
      </c>
      <c r="I9" s="51"/>
      <c r="J9" s="25"/>
      <c r="K9" s="23"/>
      <c r="M9" s="28">
        <v>3</v>
      </c>
      <c r="N9" s="63">
        <v>2</v>
      </c>
      <c r="O9" s="62">
        <f>D9*(1+$E$15)^N9</f>
        <v>826.875</v>
      </c>
      <c r="P9" s="62">
        <f>E9*(1+$E$18)^N9*(1+$E$17)</f>
        <v>666.96896000000015</v>
      </c>
      <c r="Q9" s="62">
        <f>$H$18+$E$16*O9</f>
        <v>90.6875</v>
      </c>
      <c r="R9" s="61">
        <f>O9-P9-Q9</f>
        <v>69.218539999999848</v>
      </c>
      <c r="S9" s="72">
        <f>S8*H8</f>
        <v>0.52499999999999991</v>
      </c>
      <c r="T9" s="61">
        <f>S9*R9</f>
        <v>36.339733499999916</v>
      </c>
      <c r="U9" s="62">
        <f>T9/(1+$E$19)^N9</f>
        <v>32.961209523809444</v>
      </c>
      <c r="V9" s="61">
        <f>S9*O9/(1+$E$19)^N9</f>
        <v>393.74999999999994</v>
      </c>
      <c r="W9" s="72">
        <f t="shared" si="0"/>
        <v>8.3711008314436688E-2</v>
      </c>
    </row>
    <row r="10" spans="1:23" x14ac:dyDescent="0.2">
      <c r="A10" s="24"/>
      <c r="B10" s="69"/>
      <c r="C10" s="280">
        <v>24</v>
      </c>
      <c r="D10" s="281">
        <v>730</v>
      </c>
      <c r="E10" s="282">
        <v>490</v>
      </c>
      <c r="F10" s="25"/>
      <c r="G10" s="71" t="s">
        <v>58</v>
      </c>
      <c r="H10" s="70">
        <v>0.8</v>
      </c>
      <c r="I10" s="51"/>
      <c r="J10" s="25"/>
      <c r="K10" s="23"/>
      <c r="M10" s="28">
        <v>4</v>
      </c>
      <c r="N10" s="63">
        <v>3</v>
      </c>
      <c r="O10" s="62">
        <f>D10*(1+$E$15)^N10</f>
        <v>845.06625000000008</v>
      </c>
      <c r="P10" s="62">
        <f>E10*(1+$E$18)^N10*(1+$E$17)</f>
        <v>653.62958080000021</v>
      </c>
      <c r="Q10" s="62">
        <f>$H$18+$E$16*O10</f>
        <v>92.506625000000014</v>
      </c>
      <c r="R10" s="61">
        <f>O10-P10-Q10</f>
        <v>98.930044199999855</v>
      </c>
      <c r="S10" s="46">
        <f>S9*H9</f>
        <v>0.41999999999999993</v>
      </c>
      <c r="T10" s="61">
        <f>S10*R10</f>
        <v>41.550618563999933</v>
      </c>
      <c r="U10" s="62">
        <f>T10/(1+$E$19)^N10</f>
        <v>35.892986557823065</v>
      </c>
      <c r="V10" s="61">
        <f>S10*O10/(1+$E$19)^N10</f>
        <v>306.59999999999997</v>
      </c>
      <c r="W10" s="46">
        <f t="shared" si="0"/>
        <v>0.11706779699224745</v>
      </c>
    </row>
    <row r="11" spans="1:23" ht="17" x14ac:dyDescent="0.2">
      <c r="A11" s="24"/>
      <c r="B11" s="69"/>
      <c r="C11" s="283" t="s">
        <v>57</v>
      </c>
      <c r="D11" s="284">
        <v>695</v>
      </c>
      <c r="E11" s="285">
        <v>460</v>
      </c>
      <c r="F11" s="25"/>
      <c r="G11" s="25"/>
      <c r="H11" s="25"/>
      <c r="I11" s="25"/>
      <c r="J11" s="25"/>
      <c r="K11" s="23"/>
      <c r="M11" s="68">
        <v>5</v>
      </c>
      <c r="N11" s="67">
        <v>4</v>
      </c>
      <c r="O11" s="66">
        <f>D11*(1+$E$15)^N11</f>
        <v>844.77684375000001</v>
      </c>
      <c r="P11" s="66">
        <f>E11*(1+$E$18)^N11*(1+$E$17)</f>
        <v>650.42812979200028</v>
      </c>
      <c r="Q11" s="66">
        <f>$H$18+$E$16*O11</f>
        <v>92.47768437500001</v>
      </c>
      <c r="R11" s="65">
        <f>O11-P11-Q11</f>
        <v>101.87102958299972</v>
      </c>
      <c r="S11" s="64">
        <f>S10*H10</f>
        <v>0.33599999999999997</v>
      </c>
      <c r="T11" s="65">
        <f>S11*R11</f>
        <v>34.228665939887904</v>
      </c>
      <c r="U11" s="66">
        <f>T11/(1+$E$19)^N11</f>
        <v>28.160008177570376</v>
      </c>
      <c r="V11" s="65">
        <f>S11*O11/(1+$E$19)^N11</f>
        <v>233.51999999999998</v>
      </c>
      <c r="W11" s="64">
        <f t="shared" si="0"/>
        <v>0.12058927791011638</v>
      </c>
    </row>
    <row r="12" spans="1:23" x14ac:dyDescent="0.2">
      <c r="A12" s="24"/>
      <c r="B12" s="274"/>
      <c r="C12" s="281"/>
      <c r="D12" s="25"/>
      <c r="E12" s="25"/>
      <c r="F12" s="25"/>
      <c r="G12" s="25"/>
      <c r="H12" s="25"/>
      <c r="I12" s="25"/>
      <c r="J12" s="25"/>
      <c r="K12" s="23"/>
      <c r="M12" s="331" t="s">
        <v>8</v>
      </c>
      <c r="N12" s="335"/>
      <c r="O12" s="62">
        <f>SUM(O7:O11)</f>
        <v>4155.2180937499998</v>
      </c>
      <c r="P12" s="62">
        <f>SUM(P7:P11)</f>
        <v>3387.938670592001</v>
      </c>
      <c r="Q12" s="62">
        <f>SUM(Q7:Q11)</f>
        <v>482.52180937500003</v>
      </c>
      <c r="R12" s="62">
        <f>SUM(R7:R11)</f>
        <v>284.75761378299927</v>
      </c>
      <c r="S12" s="28"/>
      <c r="T12" s="61">
        <f>SUM(T7:T11)</f>
        <v>119.31561800388762</v>
      </c>
      <c r="U12" s="62">
        <f>SUM(U7:U11)</f>
        <v>103.37287092586942</v>
      </c>
      <c r="V12" s="61">
        <f>SUM(V7:V11)</f>
        <v>2302.87</v>
      </c>
      <c r="W12" s="60">
        <f t="shared" si="0"/>
        <v>4.4888713182189802E-2</v>
      </c>
    </row>
    <row r="13" spans="1:23" x14ac:dyDescent="0.2">
      <c r="A13" s="24"/>
      <c r="B13" s="25"/>
      <c r="C13" s="30"/>
      <c r="D13" s="30"/>
      <c r="E13" s="30"/>
      <c r="F13" s="25"/>
      <c r="G13" s="25"/>
      <c r="H13" s="25"/>
      <c r="I13" s="25"/>
      <c r="J13" s="25"/>
      <c r="K13" s="23"/>
    </row>
    <row r="14" spans="1:23" x14ac:dyDescent="0.2">
      <c r="A14" s="24"/>
      <c r="B14" s="33" t="s">
        <v>56</v>
      </c>
      <c r="C14" s="48"/>
      <c r="D14" s="30"/>
      <c r="E14" s="30">
        <v>21</v>
      </c>
      <c r="F14" s="25"/>
      <c r="G14" s="55"/>
      <c r="H14" s="55" t="s">
        <v>55</v>
      </c>
      <c r="I14" s="56"/>
      <c r="J14" s="25"/>
      <c r="K14" s="23"/>
      <c r="M14" s="59" t="s">
        <v>54</v>
      </c>
    </row>
    <row r="15" spans="1:23" x14ac:dyDescent="0.2">
      <c r="A15" s="24"/>
      <c r="B15" s="33" t="s">
        <v>53</v>
      </c>
      <c r="C15" s="48"/>
      <c r="D15" s="30"/>
      <c r="E15" s="58">
        <v>0.05</v>
      </c>
      <c r="F15" s="25"/>
      <c r="G15" s="57"/>
      <c r="H15" s="57" t="s">
        <v>52</v>
      </c>
      <c r="I15" s="56"/>
      <c r="J15" s="25"/>
      <c r="K15" s="23"/>
      <c r="M15" s="338" t="s">
        <v>51</v>
      </c>
      <c r="N15" s="338"/>
      <c r="O15" s="338"/>
      <c r="P15" s="338"/>
      <c r="Q15" s="338"/>
      <c r="R15" s="338"/>
      <c r="S15" s="338"/>
    </row>
    <row r="16" spans="1:23" x14ac:dyDescent="0.2">
      <c r="A16" s="24"/>
      <c r="B16" s="33" t="s">
        <v>50</v>
      </c>
      <c r="C16" s="48"/>
      <c r="D16" s="30"/>
      <c r="E16" s="51">
        <v>0.1</v>
      </c>
      <c r="F16" s="25"/>
      <c r="G16" s="53"/>
      <c r="H16" s="53" t="s">
        <v>49</v>
      </c>
      <c r="I16" s="56"/>
      <c r="J16" s="25"/>
      <c r="K16" s="23"/>
      <c r="M16" s="338"/>
      <c r="N16" s="338"/>
      <c r="O16" s="338"/>
      <c r="P16" s="338"/>
      <c r="Q16" s="338"/>
      <c r="R16" s="338"/>
      <c r="S16" s="338"/>
    </row>
    <row r="17" spans="1:19" x14ac:dyDescent="0.2">
      <c r="A17" s="24"/>
      <c r="B17" s="33" t="s">
        <v>48</v>
      </c>
      <c r="C17" s="48"/>
      <c r="D17" s="30"/>
      <c r="E17" s="51">
        <v>0.12</v>
      </c>
      <c r="F17" s="25"/>
      <c r="G17" s="55" t="s">
        <v>47</v>
      </c>
      <c r="H17" s="54">
        <v>35</v>
      </c>
      <c r="I17" s="32"/>
      <c r="J17" s="25"/>
      <c r="K17" s="23"/>
    </row>
    <row r="18" spans="1:19" ht="19" x14ac:dyDescent="0.25">
      <c r="A18" s="24"/>
      <c r="B18" s="33" t="s">
        <v>46</v>
      </c>
      <c r="C18" s="48"/>
      <c r="D18" s="30"/>
      <c r="E18" s="51">
        <v>0.06</v>
      </c>
      <c r="F18" s="25"/>
      <c r="G18" s="53" t="s">
        <v>45</v>
      </c>
      <c r="H18" s="52">
        <v>8</v>
      </c>
      <c r="I18" s="32"/>
      <c r="J18" s="25"/>
      <c r="K18" s="23"/>
      <c r="M18" s="18" t="s">
        <v>6</v>
      </c>
    </row>
    <row r="19" spans="1:19" x14ac:dyDescent="0.2">
      <c r="A19" s="24"/>
      <c r="B19" s="33" t="s">
        <v>44</v>
      </c>
      <c r="C19" s="48"/>
      <c r="D19" s="30"/>
      <c r="E19" s="51">
        <v>0.05</v>
      </c>
      <c r="F19" s="25"/>
      <c r="G19" s="25"/>
      <c r="H19" s="25"/>
      <c r="I19" s="25"/>
      <c r="J19" s="25"/>
      <c r="K19" s="23"/>
      <c r="M19" s="297" t="s">
        <v>43</v>
      </c>
      <c r="N19" s="297"/>
      <c r="O19" s="297"/>
      <c r="P19" s="297"/>
      <c r="Q19" s="297"/>
      <c r="R19" s="297"/>
      <c r="S19" s="297"/>
    </row>
    <row r="20" spans="1:19" x14ac:dyDescent="0.2">
      <c r="A20" s="24"/>
      <c r="B20" s="33" t="s">
        <v>42</v>
      </c>
      <c r="C20" s="48"/>
      <c r="D20" s="30"/>
      <c r="E20" s="51">
        <v>0.04</v>
      </c>
      <c r="F20" s="25"/>
      <c r="G20" s="25"/>
      <c r="H20" s="25"/>
      <c r="I20" s="25"/>
      <c r="J20" s="25"/>
      <c r="K20" s="23"/>
      <c r="M20" s="297"/>
      <c r="N20" s="297"/>
      <c r="O20" s="297"/>
      <c r="P20" s="297"/>
      <c r="Q20" s="297"/>
      <c r="R20" s="297"/>
      <c r="S20" s="297"/>
    </row>
    <row r="21" spans="1:19" x14ac:dyDescent="0.2">
      <c r="A21" s="24"/>
      <c r="B21" s="25"/>
      <c r="C21" s="30"/>
      <c r="D21" s="30"/>
      <c r="E21" s="30"/>
      <c r="F21" s="25"/>
      <c r="G21" s="25"/>
      <c r="H21" s="25"/>
      <c r="I21" s="25"/>
      <c r="J21" s="25"/>
      <c r="K21" s="23"/>
      <c r="M21" s="297"/>
      <c r="N21" s="297"/>
      <c r="O21" s="297"/>
      <c r="P21" s="297"/>
      <c r="Q21" s="297"/>
      <c r="R21" s="297"/>
      <c r="S21" s="297"/>
    </row>
    <row r="22" spans="1:19" x14ac:dyDescent="0.2">
      <c r="A22" s="24"/>
      <c r="B22" s="25" t="s">
        <v>41</v>
      </c>
      <c r="C22" s="30"/>
      <c r="D22" s="30"/>
      <c r="E22" s="30"/>
      <c r="F22" s="25"/>
      <c r="G22" s="25"/>
      <c r="H22" s="25"/>
      <c r="I22" s="25"/>
      <c r="J22" s="25"/>
      <c r="K22" s="23"/>
      <c r="M22" s="297"/>
      <c r="N22" s="297"/>
      <c r="O22" s="297"/>
      <c r="P22" s="297"/>
      <c r="Q22" s="297"/>
      <c r="R22" s="297"/>
      <c r="S22" s="297"/>
    </row>
    <row r="23" spans="1:19" x14ac:dyDescent="0.2">
      <c r="A23" s="24"/>
      <c r="B23" s="25" t="s">
        <v>40</v>
      </c>
      <c r="C23" s="30"/>
      <c r="D23" s="30"/>
      <c r="E23" s="30"/>
      <c r="F23" s="25"/>
      <c r="G23" s="25"/>
      <c r="H23" s="25"/>
      <c r="I23" s="25"/>
      <c r="J23" s="25"/>
      <c r="K23" s="23"/>
    </row>
    <row r="24" spans="1:19" ht="19" x14ac:dyDescent="0.25">
      <c r="A24" s="24"/>
      <c r="B24" s="25" t="s">
        <v>39</v>
      </c>
      <c r="C24" s="30"/>
      <c r="D24" s="30"/>
      <c r="E24" s="30"/>
      <c r="F24" s="25"/>
      <c r="G24" s="25"/>
      <c r="H24" s="25"/>
      <c r="I24" s="25"/>
      <c r="J24" s="25"/>
      <c r="K24" s="23"/>
      <c r="M24" s="18" t="s">
        <v>5</v>
      </c>
    </row>
    <row r="25" spans="1:19" x14ac:dyDescent="0.2">
      <c r="A25" s="24"/>
      <c r="B25" s="25"/>
      <c r="C25" s="30"/>
      <c r="D25" s="30"/>
      <c r="E25" s="30"/>
      <c r="F25" s="25"/>
      <c r="G25" s="25"/>
      <c r="H25" s="25"/>
      <c r="I25" s="25"/>
      <c r="J25" s="25"/>
      <c r="K25" s="23"/>
      <c r="M25" s="15" t="s">
        <v>38</v>
      </c>
    </row>
    <row r="26" spans="1:19" x14ac:dyDescent="0.2">
      <c r="A26" s="24"/>
      <c r="B26" s="25"/>
      <c r="C26" s="30"/>
      <c r="D26" s="30"/>
      <c r="E26" s="30"/>
      <c r="F26" s="25"/>
      <c r="G26" s="25"/>
      <c r="H26" s="25"/>
      <c r="I26" s="25"/>
      <c r="J26" s="25"/>
      <c r="K26" s="23"/>
    </row>
    <row r="27" spans="1:19" x14ac:dyDescent="0.2">
      <c r="A27" s="24"/>
      <c r="B27" s="298" t="s">
        <v>37</v>
      </c>
      <c r="C27" s="298"/>
      <c r="D27" s="298"/>
      <c r="E27" s="298"/>
      <c r="F27" s="298"/>
      <c r="G27" s="298"/>
      <c r="H27" s="298"/>
      <c r="I27" s="298"/>
      <c r="J27" s="298"/>
      <c r="K27" s="23"/>
    </row>
    <row r="28" spans="1:19" ht="17" thickBot="1" x14ac:dyDescent="0.25">
      <c r="A28" s="22"/>
      <c r="B28" s="20"/>
      <c r="C28" s="21"/>
      <c r="D28" s="21"/>
      <c r="E28" s="21"/>
      <c r="F28" s="20"/>
      <c r="G28" s="20"/>
      <c r="H28" s="20"/>
      <c r="I28" s="20"/>
      <c r="J28" s="20"/>
      <c r="K28" s="19"/>
    </row>
    <row r="29" spans="1:19" ht="17" thickBot="1" x14ac:dyDescent="0.25">
      <c r="A29" s="22" t="s">
        <v>7</v>
      </c>
      <c r="B29" s="20"/>
      <c r="C29" s="21"/>
      <c r="D29" s="21"/>
      <c r="E29" s="21"/>
      <c r="F29" s="20"/>
      <c r="G29" s="20"/>
      <c r="H29" s="20"/>
      <c r="I29" s="20"/>
      <c r="J29" s="20"/>
      <c r="K29" s="19"/>
    </row>
    <row r="48" spans="13:15" x14ac:dyDescent="0.2">
      <c r="M48" s="16"/>
      <c r="N48" s="16"/>
      <c r="O48" s="16"/>
    </row>
    <row r="49" spans="13:24" x14ac:dyDescent="0.2">
      <c r="M49" s="16"/>
      <c r="N49" s="16"/>
      <c r="O49" s="16"/>
    </row>
    <row r="50" spans="13:24" x14ac:dyDescent="0.2">
      <c r="M50" s="16"/>
      <c r="N50" s="16"/>
      <c r="O50" s="16"/>
    </row>
    <row r="51" spans="13:24" x14ac:dyDescent="0.2">
      <c r="M51" s="16"/>
      <c r="N51" s="16"/>
      <c r="O51" s="16"/>
    </row>
    <row r="52" spans="13:24" x14ac:dyDescent="0.2">
      <c r="M52" s="16"/>
      <c r="N52" s="16"/>
      <c r="O52" s="16"/>
    </row>
    <row r="53" spans="13:24" x14ac:dyDescent="0.2">
      <c r="M53" s="16"/>
      <c r="N53" s="16"/>
      <c r="O53" s="16"/>
    </row>
    <row r="54" spans="13:24" x14ac:dyDescent="0.2">
      <c r="N54" s="17"/>
    </row>
    <row r="55" spans="13:24" x14ac:dyDescent="0.2">
      <c r="M55" s="16"/>
      <c r="N55" s="16"/>
      <c r="O55" s="16"/>
    </row>
    <row r="56" spans="13:24" x14ac:dyDescent="0.2">
      <c r="M56" s="16"/>
      <c r="N56" s="16"/>
      <c r="O56" s="16"/>
    </row>
    <row r="57" spans="13:24" x14ac:dyDescent="0.2">
      <c r="M57" s="16"/>
      <c r="N57" s="16"/>
      <c r="O57" s="16"/>
    </row>
    <row r="58" spans="13:24" x14ac:dyDescent="0.2">
      <c r="M58" s="16"/>
      <c r="N58" s="16"/>
      <c r="O58" s="16"/>
      <c r="X58" s="16"/>
    </row>
    <row r="59" spans="13:24" x14ac:dyDescent="0.2">
      <c r="M59" s="16"/>
      <c r="N59" s="16"/>
      <c r="O59" s="16"/>
      <c r="T59" s="16"/>
      <c r="U59" s="16"/>
      <c r="V59" s="16"/>
      <c r="W59" s="16"/>
      <c r="X59" s="16"/>
    </row>
    <row r="60" spans="13:24" x14ac:dyDescent="0.2">
      <c r="M60" s="16"/>
      <c r="N60" s="16"/>
      <c r="O60" s="16"/>
      <c r="T60" s="16"/>
      <c r="U60" s="16"/>
      <c r="V60" s="16"/>
      <c r="W60" s="16"/>
      <c r="X60" s="16"/>
    </row>
    <row r="61" spans="13:24" x14ac:dyDescent="0.2">
      <c r="M61" s="16"/>
      <c r="N61" s="16"/>
      <c r="O61" s="16"/>
      <c r="T61" s="16"/>
      <c r="U61" s="16"/>
      <c r="V61" s="16"/>
      <c r="W61" s="16"/>
      <c r="X61" s="16"/>
    </row>
    <row r="62" spans="13:24" x14ac:dyDescent="0.2">
      <c r="M62" s="16"/>
      <c r="N62" s="16"/>
      <c r="O62" s="16"/>
      <c r="T62" s="16"/>
      <c r="U62" s="16"/>
      <c r="V62" s="16"/>
      <c r="W62" s="16"/>
      <c r="X62" s="16"/>
    </row>
    <row r="63" spans="13:24" x14ac:dyDescent="0.2">
      <c r="M63" s="16"/>
      <c r="N63" s="16"/>
      <c r="O63" s="16"/>
      <c r="T63" s="16"/>
      <c r="U63" s="16"/>
      <c r="V63" s="16"/>
      <c r="W63" s="16"/>
      <c r="X63" s="16"/>
    </row>
    <row r="64" spans="13:24" x14ac:dyDescent="0.2">
      <c r="N64" s="17"/>
      <c r="T64" s="16"/>
      <c r="U64" s="16"/>
      <c r="V64" s="16"/>
      <c r="W64" s="16"/>
      <c r="X64" s="16"/>
    </row>
    <row r="65" spans="12:24" x14ac:dyDescent="0.2">
      <c r="M65" s="16"/>
      <c r="N65" s="16"/>
      <c r="O65" s="16"/>
      <c r="T65" s="16"/>
      <c r="U65" s="16"/>
      <c r="V65" s="16"/>
      <c r="W65" s="16"/>
      <c r="X65" s="16"/>
    </row>
    <row r="66" spans="12:24" x14ac:dyDescent="0.2">
      <c r="M66" s="16"/>
      <c r="N66" s="16"/>
      <c r="O66" s="16"/>
      <c r="T66" s="16"/>
      <c r="U66" s="16"/>
      <c r="V66" s="16"/>
      <c r="W66" s="16"/>
      <c r="X66" s="16"/>
    </row>
    <row r="67" spans="12:24" x14ac:dyDescent="0.2">
      <c r="M67" s="16"/>
      <c r="N67" s="16"/>
      <c r="O67" s="16"/>
      <c r="T67" s="16"/>
      <c r="U67" s="16"/>
      <c r="V67" s="16"/>
      <c r="W67" s="16"/>
      <c r="X67" s="16"/>
    </row>
    <row r="68" spans="12:24" x14ac:dyDescent="0.2">
      <c r="M68" s="16"/>
      <c r="N68" s="16"/>
      <c r="O68" s="16"/>
      <c r="T68" s="16"/>
      <c r="U68" s="16"/>
      <c r="V68" s="16"/>
      <c r="W68" s="16"/>
      <c r="X68" s="16"/>
    </row>
    <row r="69" spans="12:24" x14ac:dyDescent="0.2">
      <c r="M69" s="16"/>
      <c r="N69" s="16"/>
      <c r="O69" s="16"/>
      <c r="T69" s="16"/>
      <c r="U69" s="16"/>
      <c r="V69" s="16"/>
      <c r="W69" s="16"/>
      <c r="X69" s="16"/>
    </row>
    <row r="70" spans="12:24" x14ac:dyDescent="0.2">
      <c r="M70" s="16"/>
      <c r="N70" s="16"/>
      <c r="O70" s="16"/>
      <c r="T70" s="16"/>
      <c r="U70" s="16"/>
      <c r="V70" s="16"/>
      <c r="W70" s="16"/>
      <c r="X70" s="16"/>
    </row>
    <row r="71" spans="12:24" x14ac:dyDescent="0.2">
      <c r="M71" s="16"/>
      <c r="N71" s="16"/>
      <c r="O71" s="16"/>
      <c r="T71" s="16"/>
      <c r="U71" s="16"/>
      <c r="V71" s="16"/>
      <c r="W71" s="16"/>
      <c r="X71" s="16"/>
    </row>
    <row r="72" spans="12:24" x14ac:dyDescent="0.2">
      <c r="M72" s="16"/>
      <c r="N72" s="16"/>
      <c r="O72" s="16"/>
      <c r="T72" s="16"/>
      <c r="U72" s="16"/>
      <c r="V72" s="16"/>
      <c r="W72" s="16"/>
      <c r="X72" s="16"/>
    </row>
    <row r="73" spans="12:24" x14ac:dyDescent="0.2">
      <c r="M73" s="16"/>
      <c r="N73" s="16"/>
      <c r="O73" s="16"/>
      <c r="T73" s="16"/>
      <c r="U73" s="16"/>
      <c r="V73" s="16"/>
      <c r="W73" s="16"/>
      <c r="X73" s="16"/>
    </row>
    <row r="74" spans="12:24" x14ac:dyDescent="0.2">
      <c r="N74" s="17"/>
      <c r="T74" s="16"/>
      <c r="U74" s="16"/>
      <c r="V74" s="16"/>
      <c r="W74" s="16"/>
      <c r="X74" s="16"/>
    </row>
    <row r="75" spans="12:24" x14ac:dyDescent="0.2">
      <c r="M75" s="16"/>
      <c r="N75" s="16"/>
      <c r="O75" s="16"/>
      <c r="P75" s="16"/>
      <c r="Q75" s="16"/>
      <c r="R75" s="16"/>
      <c r="S75" s="16"/>
      <c r="T75" s="16"/>
      <c r="U75" s="16"/>
      <c r="V75" s="16"/>
      <c r="W75" s="16"/>
      <c r="X75" s="16"/>
    </row>
    <row r="76" spans="12:24" x14ac:dyDescent="0.2">
      <c r="M76" s="16"/>
      <c r="N76" s="16"/>
      <c r="O76" s="16"/>
      <c r="P76" s="16"/>
      <c r="Q76" s="16"/>
      <c r="R76" s="16"/>
      <c r="S76" s="16"/>
      <c r="T76" s="16"/>
      <c r="U76" s="16"/>
      <c r="V76" s="16"/>
      <c r="W76" s="16"/>
      <c r="X76" s="16"/>
    </row>
    <row r="77" spans="12:24" x14ac:dyDescent="0.2">
      <c r="L77" s="16"/>
      <c r="M77" s="16"/>
      <c r="N77" s="16"/>
      <c r="O77" s="16"/>
      <c r="P77" s="16"/>
      <c r="Q77" s="16"/>
      <c r="R77" s="16"/>
      <c r="S77" s="16"/>
      <c r="T77" s="16"/>
      <c r="U77" s="16"/>
      <c r="V77" s="16"/>
      <c r="W77" s="16"/>
      <c r="X77" s="16"/>
    </row>
    <row r="78" spans="12:24" x14ac:dyDescent="0.2">
      <c r="L78" s="16"/>
      <c r="M78" s="16"/>
      <c r="N78" s="16"/>
      <c r="O78" s="16"/>
      <c r="P78" s="16"/>
      <c r="Q78" s="16"/>
      <c r="R78" s="16"/>
      <c r="S78" s="16"/>
      <c r="T78" s="16"/>
      <c r="U78" s="16"/>
      <c r="V78" s="16"/>
      <c r="W78" s="16"/>
      <c r="X78" s="16"/>
    </row>
    <row r="79" spans="12:24" x14ac:dyDescent="0.2">
      <c r="L79" s="16"/>
      <c r="M79" s="16"/>
      <c r="N79" s="16"/>
      <c r="O79" s="16"/>
      <c r="P79" s="16"/>
      <c r="Q79" s="16"/>
      <c r="R79" s="16"/>
      <c r="S79" s="16"/>
      <c r="T79" s="16"/>
      <c r="U79" s="16"/>
      <c r="V79" s="16"/>
      <c r="W79" s="16"/>
      <c r="X79" s="16"/>
    </row>
    <row r="80" spans="12:24" x14ac:dyDescent="0.2">
      <c r="L80" s="16"/>
      <c r="M80" s="16"/>
      <c r="N80" s="16"/>
      <c r="O80" s="16"/>
      <c r="P80" s="16"/>
      <c r="Q80" s="16"/>
      <c r="R80" s="16"/>
      <c r="S80" s="16"/>
      <c r="T80" s="16"/>
      <c r="U80" s="16"/>
      <c r="V80" s="16"/>
      <c r="W80" s="16"/>
      <c r="X80" s="16"/>
    </row>
    <row r="81" spans="1:66" x14ac:dyDescent="0.2">
      <c r="L81" s="16"/>
      <c r="M81" s="16"/>
      <c r="N81" s="16"/>
      <c r="O81" s="16"/>
      <c r="P81" s="16"/>
      <c r="Q81" s="16"/>
      <c r="R81" s="16"/>
      <c r="S81" s="16"/>
      <c r="T81" s="16"/>
      <c r="U81" s="16"/>
      <c r="V81" s="16"/>
      <c r="W81" s="16"/>
      <c r="X81" s="16"/>
    </row>
    <row r="82" spans="1:66" x14ac:dyDescent="0.2">
      <c r="L82" s="16"/>
      <c r="M82" s="16"/>
      <c r="N82" s="16"/>
      <c r="O82" s="16"/>
      <c r="P82" s="16"/>
      <c r="Q82" s="16"/>
      <c r="R82" s="16"/>
      <c r="S82" s="16"/>
      <c r="T82" s="16"/>
      <c r="U82" s="16"/>
      <c r="V82" s="16"/>
      <c r="W82" s="16"/>
      <c r="X82" s="16"/>
    </row>
    <row r="83" spans="1:66" x14ac:dyDescent="0.2">
      <c r="L83" s="16"/>
      <c r="M83" s="16"/>
      <c r="N83" s="16"/>
      <c r="O83" s="16"/>
      <c r="P83" s="16"/>
      <c r="Q83" s="16"/>
      <c r="R83" s="16"/>
      <c r="S83" s="16"/>
      <c r="T83" s="16"/>
      <c r="U83" s="16"/>
      <c r="V83" s="16"/>
      <c r="W83" s="16"/>
      <c r="X83" s="16"/>
    </row>
    <row r="84" spans="1:66" x14ac:dyDescent="0.2">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row>
    <row r="85" spans="1:66" x14ac:dyDescent="0.2">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row>
    <row r="86" spans="1:66" x14ac:dyDescent="0.2">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row>
    <row r="87" spans="1:66" x14ac:dyDescent="0.2">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row>
    <row r="88" spans="1:66" x14ac:dyDescent="0.2">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row>
    <row r="89" spans="1:66" x14ac:dyDescent="0.2">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row>
    <row r="90" spans="1:66" x14ac:dyDescent="0.2">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row>
    <row r="91" spans="1:66" x14ac:dyDescent="0.2">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row>
    <row r="92" spans="1:66" x14ac:dyDescent="0.2">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row>
    <row r="93" spans="1:66" x14ac:dyDescent="0.2">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row>
    <row r="94" spans="1:66" x14ac:dyDescent="0.2">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row>
    <row r="95" spans="1:66" x14ac:dyDescent="0.2">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row>
    <row r="96" spans="1:66" x14ac:dyDescent="0.2">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row>
    <row r="97" spans="1:66" x14ac:dyDescent="0.2">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row>
    <row r="98" spans="1:66" x14ac:dyDescent="0.2">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row>
    <row r="99" spans="1:66" x14ac:dyDescent="0.2">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row>
    <row r="100" spans="1:66" x14ac:dyDescent="0.2">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row>
    <row r="101" spans="1:66" x14ac:dyDescent="0.2">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row>
    <row r="102" spans="1:66" x14ac:dyDescent="0.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row>
    <row r="103" spans="1:66" x14ac:dyDescent="0.2">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row>
    <row r="104" spans="1:66" x14ac:dyDescent="0.2">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row>
    <row r="105" spans="1:66" x14ac:dyDescent="0.2">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row>
    <row r="106" spans="1:66" x14ac:dyDescent="0.2">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row>
    <row r="107" spans="1:66" x14ac:dyDescent="0.2">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row>
    <row r="108" spans="1:66" x14ac:dyDescent="0.2">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row>
    <row r="109" spans="1:66" x14ac:dyDescent="0.2">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row>
    <row r="110" spans="1:66" x14ac:dyDescent="0.2">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row>
    <row r="111" spans="1:66" x14ac:dyDescent="0.2">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row>
    <row r="112" spans="1:66" x14ac:dyDescent="0.2">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row>
    <row r="113" spans="1:66" x14ac:dyDescent="0.2">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row>
    <row r="114" spans="1:66" x14ac:dyDescent="0.2">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row>
    <row r="115" spans="1:66" x14ac:dyDescent="0.2">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row>
    <row r="116" spans="1:66" x14ac:dyDescent="0.2">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row>
    <row r="117" spans="1:66" x14ac:dyDescent="0.2">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row>
    <row r="118" spans="1:66" x14ac:dyDescent="0.2">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row>
    <row r="119" spans="1:66" x14ac:dyDescent="0.2">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row>
    <row r="120" spans="1:66" x14ac:dyDescent="0.2">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row>
    <row r="121" spans="1:66" x14ac:dyDescent="0.2">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row>
    <row r="122" spans="1:66" x14ac:dyDescent="0.2">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row>
    <row r="123" spans="1:66" x14ac:dyDescent="0.2">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row>
    <row r="124" spans="1:66" x14ac:dyDescent="0.2">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row>
    <row r="125" spans="1:66" x14ac:dyDescent="0.2">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row>
    <row r="126" spans="1:66" x14ac:dyDescent="0.2">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row>
    <row r="127" spans="1:66" x14ac:dyDescent="0.2">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row>
    <row r="128" spans="1:66" x14ac:dyDescent="0.2">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row>
    <row r="129" spans="1:66" x14ac:dyDescent="0.2">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row>
    <row r="130" spans="1:66" x14ac:dyDescent="0.2">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row>
    <row r="131" spans="1:66" x14ac:dyDescent="0.2">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row>
    <row r="132" spans="1:66" x14ac:dyDescent="0.2">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row>
    <row r="133" spans="1:66" x14ac:dyDescent="0.2">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row>
    <row r="134" spans="1:66" x14ac:dyDescent="0.2">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row>
    <row r="135" spans="1:66" x14ac:dyDescent="0.2">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row>
    <row r="136" spans="1:66" x14ac:dyDescent="0.2">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row>
    <row r="137" spans="1:66" x14ac:dyDescent="0.2">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row>
    <row r="138" spans="1:66" x14ac:dyDescent="0.2">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row>
    <row r="139" spans="1:66" x14ac:dyDescent="0.2">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row>
    <row r="140" spans="1:66" x14ac:dyDescent="0.2">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row>
    <row r="141" spans="1:66" x14ac:dyDescent="0.2">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row>
    <row r="142" spans="1:66" x14ac:dyDescent="0.2">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row>
    <row r="143" spans="1:66" x14ac:dyDescent="0.2">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row>
    <row r="144" spans="1:66" x14ac:dyDescent="0.2">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row>
    <row r="145" spans="1:66" x14ac:dyDescent="0.2">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row>
    <row r="146" spans="1:66" x14ac:dyDescent="0.2">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row>
    <row r="147" spans="1:66" x14ac:dyDescent="0.2">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row>
    <row r="148" spans="1:66" x14ac:dyDescent="0.2">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row>
    <row r="149" spans="1:66" x14ac:dyDescent="0.2">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row>
    <row r="150" spans="1:66" x14ac:dyDescent="0.2">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row>
    <row r="151" spans="1:66" x14ac:dyDescent="0.2">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row>
    <row r="152" spans="1:66" x14ac:dyDescent="0.2">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row>
    <row r="153" spans="1:66" x14ac:dyDescent="0.2">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row>
    <row r="154" spans="1:66" x14ac:dyDescent="0.2">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row>
    <row r="155" spans="1:66" x14ac:dyDescent="0.2">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row>
    <row r="156" spans="1:66" x14ac:dyDescent="0.2">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row>
    <row r="157" spans="1:66" x14ac:dyDescent="0.2">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row>
    <row r="158" spans="1:66" x14ac:dyDescent="0.2">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row>
    <row r="159" spans="1:66" x14ac:dyDescent="0.2">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row>
    <row r="160" spans="1:66" x14ac:dyDescent="0.2">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row>
    <row r="161" spans="1:66" x14ac:dyDescent="0.2">
      <c r="A161" s="16"/>
      <c r="B161" s="16"/>
      <c r="C161" s="16"/>
      <c r="D161" s="16"/>
      <c r="E161" s="16"/>
      <c r="F161" s="16"/>
      <c r="G161" s="16"/>
      <c r="H161" s="16"/>
      <c r="I161" s="16"/>
      <c r="J161" s="16"/>
      <c r="K161" s="16"/>
      <c r="L161" s="16"/>
      <c r="M161" s="16"/>
      <c r="N161" s="16"/>
      <c r="O161" s="16"/>
      <c r="P161" s="16"/>
      <c r="Q161" s="16"/>
      <c r="R161" s="16"/>
      <c r="S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row>
    <row r="162" spans="1:66" x14ac:dyDescent="0.2">
      <c r="A162" s="16"/>
      <c r="B162" s="16"/>
      <c r="C162" s="16"/>
      <c r="D162" s="16"/>
      <c r="E162" s="16"/>
      <c r="F162" s="16"/>
      <c r="G162" s="16"/>
      <c r="H162" s="16"/>
      <c r="I162" s="16"/>
      <c r="J162" s="16"/>
      <c r="K162" s="16"/>
      <c r="L162" s="16"/>
      <c r="M162" s="16"/>
      <c r="N162" s="16"/>
      <c r="O162" s="16"/>
      <c r="P162" s="16"/>
      <c r="Q162" s="16"/>
      <c r="R162" s="16"/>
      <c r="S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row>
    <row r="163" spans="1:66" x14ac:dyDescent="0.2">
      <c r="A163" s="16"/>
      <c r="B163" s="16"/>
      <c r="C163" s="16"/>
      <c r="D163" s="16"/>
      <c r="E163" s="16"/>
      <c r="F163" s="16"/>
      <c r="G163" s="16"/>
      <c r="H163" s="16"/>
      <c r="I163" s="16"/>
      <c r="J163" s="16"/>
      <c r="K163" s="16"/>
      <c r="L163" s="16"/>
      <c r="M163" s="16"/>
      <c r="N163" s="16"/>
      <c r="O163" s="16"/>
      <c r="P163" s="16"/>
      <c r="Q163" s="16"/>
      <c r="R163" s="16"/>
      <c r="S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row>
    <row r="164" spans="1:66" x14ac:dyDescent="0.2">
      <c r="A164" s="16"/>
      <c r="B164" s="16"/>
      <c r="C164" s="16"/>
      <c r="D164" s="16"/>
      <c r="E164" s="16"/>
      <c r="F164" s="16"/>
      <c r="G164" s="16"/>
      <c r="H164" s="16"/>
      <c r="I164" s="16"/>
      <c r="J164" s="16"/>
      <c r="K164" s="16"/>
      <c r="L164" s="16"/>
      <c r="M164" s="16"/>
      <c r="N164" s="16"/>
      <c r="O164" s="16"/>
      <c r="P164" s="16"/>
      <c r="Q164" s="16"/>
      <c r="R164" s="16"/>
      <c r="S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row>
    <row r="165" spans="1:66" x14ac:dyDescent="0.2">
      <c r="A165" s="16"/>
      <c r="B165" s="16"/>
      <c r="C165" s="16"/>
      <c r="D165" s="16"/>
      <c r="E165" s="16"/>
      <c r="F165" s="16"/>
      <c r="G165" s="16"/>
      <c r="H165" s="16"/>
      <c r="I165" s="16"/>
      <c r="J165" s="16"/>
      <c r="K165" s="16"/>
      <c r="L165" s="16"/>
      <c r="M165" s="16"/>
      <c r="N165" s="16"/>
      <c r="O165" s="16"/>
      <c r="P165" s="16"/>
      <c r="Q165" s="16"/>
      <c r="R165" s="16"/>
      <c r="S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row>
    <row r="166" spans="1:66" x14ac:dyDescent="0.2">
      <c r="A166" s="16"/>
      <c r="B166" s="16"/>
      <c r="C166" s="16"/>
      <c r="D166" s="16"/>
      <c r="E166" s="16"/>
      <c r="F166" s="16"/>
      <c r="G166" s="16"/>
      <c r="H166" s="16"/>
      <c r="I166" s="16"/>
      <c r="J166" s="16"/>
      <c r="K166" s="16"/>
      <c r="L166" s="16"/>
      <c r="M166" s="16"/>
      <c r="N166" s="16"/>
      <c r="O166" s="16"/>
      <c r="P166" s="16"/>
      <c r="Q166" s="16"/>
      <c r="R166" s="16"/>
      <c r="S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row>
    <row r="167" spans="1:66" x14ac:dyDescent="0.2">
      <c r="A167" s="16"/>
      <c r="B167" s="16"/>
      <c r="C167" s="16"/>
      <c r="D167" s="16"/>
      <c r="E167" s="16"/>
      <c r="F167" s="16"/>
      <c r="G167" s="16"/>
      <c r="H167" s="16"/>
      <c r="I167" s="16"/>
      <c r="J167" s="16"/>
      <c r="K167" s="16"/>
      <c r="L167" s="16"/>
      <c r="M167" s="16"/>
      <c r="N167" s="16"/>
      <c r="O167" s="16"/>
      <c r="P167" s="16"/>
      <c r="Q167" s="16"/>
      <c r="R167" s="16"/>
      <c r="S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row>
    <row r="168" spans="1:66" x14ac:dyDescent="0.2">
      <c r="A168" s="16"/>
      <c r="B168" s="16"/>
      <c r="C168" s="16"/>
      <c r="D168" s="16"/>
      <c r="E168" s="16"/>
      <c r="F168" s="16"/>
      <c r="G168" s="16"/>
      <c r="H168" s="16"/>
      <c r="I168" s="16"/>
      <c r="J168" s="16"/>
      <c r="K168" s="16"/>
      <c r="L168" s="16"/>
      <c r="M168" s="16"/>
      <c r="N168" s="16"/>
      <c r="O168" s="16"/>
      <c r="P168" s="16"/>
      <c r="Q168" s="16"/>
      <c r="R168" s="16"/>
      <c r="S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row>
    <row r="169" spans="1:66" x14ac:dyDescent="0.2">
      <c r="A169" s="16"/>
      <c r="B169" s="16"/>
      <c r="C169" s="16"/>
      <c r="D169" s="16"/>
      <c r="E169" s="16"/>
      <c r="F169" s="16"/>
      <c r="G169" s="16"/>
      <c r="H169" s="16"/>
      <c r="I169" s="16"/>
      <c r="J169" s="16"/>
      <c r="K169" s="16"/>
      <c r="L169" s="16"/>
      <c r="M169" s="16"/>
      <c r="N169" s="16"/>
      <c r="O169" s="16"/>
      <c r="P169" s="16"/>
      <c r="Q169" s="16"/>
      <c r="R169" s="16"/>
      <c r="S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row>
    <row r="170" spans="1:66" x14ac:dyDescent="0.2">
      <c r="A170" s="16"/>
      <c r="B170" s="16"/>
      <c r="C170" s="16"/>
      <c r="D170" s="16"/>
      <c r="E170" s="16"/>
      <c r="F170" s="16"/>
      <c r="G170" s="16"/>
      <c r="H170" s="16"/>
      <c r="I170" s="16"/>
      <c r="J170" s="16"/>
      <c r="K170" s="16"/>
      <c r="L170" s="16"/>
      <c r="M170" s="16"/>
      <c r="N170" s="16"/>
      <c r="O170" s="16"/>
      <c r="P170" s="16"/>
      <c r="Q170" s="16"/>
      <c r="R170" s="16"/>
      <c r="S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row>
    <row r="171" spans="1:66" x14ac:dyDescent="0.2">
      <c r="A171" s="16"/>
      <c r="B171" s="16"/>
      <c r="C171" s="16"/>
      <c r="D171" s="16"/>
      <c r="E171" s="16"/>
      <c r="F171" s="16"/>
      <c r="G171" s="16"/>
      <c r="H171" s="16"/>
      <c r="I171" s="16"/>
      <c r="J171" s="16"/>
      <c r="K171" s="16"/>
      <c r="L171" s="16"/>
      <c r="M171" s="16"/>
      <c r="N171" s="16"/>
      <c r="O171" s="16"/>
      <c r="P171" s="16"/>
      <c r="Q171" s="16"/>
      <c r="R171" s="16"/>
      <c r="S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row>
    <row r="172" spans="1:66" x14ac:dyDescent="0.2">
      <c r="A172" s="16"/>
      <c r="B172" s="16"/>
      <c r="C172" s="16"/>
      <c r="D172" s="16"/>
      <c r="E172" s="16"/>
      <c r="F172" s="16"/>
      <c r="G172" s="16"/>
      <c r="H172" s="16"/>
      <c r="I172" s="16"/>
      <c r="J172" s="16"/>
      <c r="K172" s="16"/>
      <c r="L172" s="16"/>
      <c r="M172" s="16"/>
      <c r="N172" s="16"/>
      <c r="O172" s="16"/>
      <c r="P172" s="16"/>
      <c r="Q172" s="16"/>
      <c r="R172" s="16"/>
      <c r="S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row>
    <row r="173" spans="1:66" x14ac:dyDescent="0.2">
      <c r="A173" s="16"/>
      <c r="B173" s="16"/>
      <c r="C173" s="16"/>
      <c r="D173" s="16"/>
      <c r="E173" s="16"/>
      <c r="F173" s="16"/>
      <c r="G173" s="16"/>
      <c r="H173" s="16"/>
      <c r="I173" s="16"/>
      <c r="J173" s="16"/>
      <c r="K173" s="16"/>
      <c r="L173" s="16"/>
      <c r="M173" s="16"/>
      <c r="N173" s="16"/>
      <c r="O173" s="16"/>
      <c r="P173" s="16"/>
      <c r="Q173" s="16"/>
      <c r="R173" s="16"/>
      <c r="S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row>
    <row r="174" spans="1:66" x14ac:dyDescent="0.2">
      <c r="A174" s="16"/>
      <c r="B174" s="16"/>
      <c r="C174" s="16"/>
      <c r="D174" s="16"/>
      <c r="E174" s="16"/>
      <c r="F174" s="16"/>
      <c r="G174" s="16"/>
      <c r="H174" s="16"/>
      <c r="I174" s="16"/>
      <c r="J174" s="16"/>
      <c r="K174" s="16"/>
      <c r="L174" s="16"/>
      <c r="M174" s="16"/>
      <c r="N174" s="16"/>
      <c r="O174" s="16"/>
      <c r="P174" s="16"/>
      <c r="Q174" s="16"/>
      <c r="R174" s="16"/>
      <c r="S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row>
    <row r="175" spans="1:66" x14ac:dyDescent="0.2">
      <c r="A175" s="16"/>
      <c r="B175" s="16"/>
      <c r="C175" s="16"/>
      <c r="D175" s="16"/>
      <c r="E175" s="16"/>
      <c r="F175" s="16"/>
      <c r="G175" s="16"/>
      <c r="H175" s="16"/>
      <c r="I175" s="16"/>
      <c r="J175" s="16"/>
      <c r="K175" s="16"/>
      <c r="L175" s="16"/>
      <c r="M175" s="16"/>
      <c r="N175" s="16"/>
      <c r="O175" s="16"/>
      <c r="P175" s="16"/>
      <c r="Q175" s="16"/>
      <c r="R175" s="16"/>
      <c r="S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row>
    <row r="176" spans="1:66" x14ac:dyDescent="0.2">
      <c r="A176" s="16"/>
      <c r="B176" s="16"/>
      <c r="C176" s="16"/>
      <c r="D176" s="16"/>
      <c r="E176" s="16"/>
      <c r="F176" s="16"/>
      <c r="G176" s="16"/>
      <c r="H176" s="16"/>
      <c r="I176" s="16"/>
      <c r="J176" s="16"/>
      <c r="K176" s="16"/>
      <c r="L176" s="16"/>
      <c r="M176" s="16"/>
      <c r="N176" s="16"/>
      <c r="O176" s="16"/>
      <c r="P176" s="16"/>
      <c r="Q176" s="16"/>
      <c r="R176" s="16"/>
      <c r="S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row>
    <row r="177" spans="1:66" x14ac:dyDescent="0.2">
      <c r="A177" s="16"/>
      <c r="B177" s="16"/>
      <c r="C177" s="16"/>
      <c r="D177" s="16"/>
      <c r="E177" s="16"/>
      <c r="F177" s="16"/>
      <c r="G177" s="16"/>
      <c r="H177" s="16"/>
      <c r="I177" s="16"/>
      <c r="J177" s="16"/>
      <c r="K177" s="16"/>
      <c r="L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row>
    <row r="178" spans="1:66" x14ac:dyDescent="0.2">
      <c r="A178" s="16"/>
      <c r="B178" s="16"/>
      <c r="C178" s="16"/>
      <c r="D178" s="16"/>
      <c r="E178" s="16"/>
      <c r="F178" s="16"/>
      <c r="G178" s="16"/>
      <c r="H178" s="16"/>
      <c r="I178" s="16"/>
      <c r="J178" s="16"/>
      <c r="K178" s="16"/>
      <c r="L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row>
    <row r="179" spans="1:66" x14ac:dyDescent="0.2">
      <c r="A179" s="16"/>
      <c r="B179" s="16"/>
      <c r="C179" s="16"/>
      <c r="D179" s="16"/>
      <c r="E179" s="16"/>
      <c r="F179" s="16"/>
      <c r="G179" s="16"/>
      <c r="H179" s="16"/>
      <c r="I179" s="16"/>
      <c r="J179" s="16"/>
      <c r="K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row>
    <row r="180" spans="1:66" x14ac:dyDescent="0.2">
      <c r="A180" s="16"/>
      <c r="B180" s="16"/>
      <c r="C180" s="16"/>
      <c r="D180" s="16"/>
      <c r="E180" s="16"/>
      <c r="F180" s="16"/>
      <c r="G180" s="16"/>
      <c r="H180" s="16"/>
      <c r="I180" s="16"/>
      <c r="J180" s="16"/>
      <c r="K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row>
    <row r="181" spans="1:66" x14ac:dyDescent="0.2">
      <c r="A181" s="16"/>
      <c r="B181" s="16"/>
      <c r="C181" s="16"/>
      <c r="D181" s="16"/>
      <c r="E181" s="16"/>
      <c r="F181" s="16"/>
      <c r="G181" s="16"/>
      <c r="H181" s="16"/>
      <c r="I181" s="16"/>
      <c r="J181" s="16"/>
      <c r="K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row>
    <row r="182" spans="1:66" x14ac:dyDescent="0.2">
      <c r="A182" s="16"/>
      <c r="B182" s="16"/>
      <c r="C182" s="16"/>
      <c r="D182" s="16"/>
      <c r="E182" s="16"/>
      <c r="F182" s="16"/>
      <c r="G182" s="16"/>
      <c r="H182" s="16"/>
      <c r="I182" s="16"/>
      <c r="J182" s="16"/>
      <c r="K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row>
    <row r="183" spans="1:66" x14ac:dyDescent="0.2">
      <c r="A183" s="16"/>
      <c r="B183" s="16"/>
      <c r="C183" s="16"/>
      <c r="D183" s="16"/>
      <c r="E183" s="16"/>
      <c r="F183" s="16"/>
      <c r="G183" s="16"/>
      <c r="H183" s="16"/>
      <c r="I183" s="16"/>
      <c r="J183" s="16"/>
      <c r="K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row>
    <row r="184" spans="1:66" x14ac:dyDescent="0.2">
      <c r="A184" s="16"/>
      <c r="B184" s="16"/>
      <c r="C184" s="16"/>
      <c r="D184" s="16"/>
      <c r="E184" s="16"/>
      <c r="F184" s="16"/>
      <c r="G184" s="16"/>
      <c r="H184" s="16"/>
      <c r="I184" s="16"/>
      <c r="J184" s="16"/>
      <c r="K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row>
    <row r="185" spans="1:66" x14ac:dyDescent="0.2">
      <c r="A185" s="16"/>
      <c r="B185" s="16"/>
      <c r="C185" s="16"/>
      <c r="D185" s="16"/>
      <c r="E185" s="16"/>
      <c r="F185" s="16"/>
      <c r="G185" s="16"/>
      <c r="H185" s="16"/>
      <c r="I185" s="16"/>
      <c r="J185" s="16"/>
      <c r="K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row>
    <row r="186" spans="1:66" x14ac:dyDescent="0.2">
      <c r="A186" s="16"/>
      <c r="B186" s="16"/>
      <c r="C186" s="16"/>
      <c r="D186" s="16"/>
      <c r="E186" s="16"/>
      <c r="F186" s="16"/>
      <c r="G186" s="16"/>
      <c r="H186" s="16"/>
      <c r="I186" s="16"/>
      <c r="J186" s="16"/>
      <c r="K186" s="16"/>
    </row>
    <row r="187" spans="1:66" x14ac:dyDescent="0.2">
      <c r="A187" s="16"/>
      <c r="B187" s="16"/>
      <c r="C187" s="16"/>
      <c r="D187" s="16"/>
      <c r="E187" s="16"/>
      <c r="F187" s="16"/>
      <c r="G187" s="16"/>
      <c r="H187" s="16"/>
      <c r="I187" s="16"/>
      <c r="J187" s="16"/>
      <c r="K187" s="16"/>
    </row>
    <row r="188" spans="1:66" x14ac:dyDescent="0.2">
      <c r="A188" s="16"/>
      <c r="B188" s="16"/>
      <c r="C188" s="16"/>
      <c r="D188" s="16"/>
      <c r="E188" s="16"/>
      <c r="F188" s="16"/>
      <c r="G188" s="16"/>
      <c r="H188" s="16"/>
      <c r="I188" s="16"/>
      <c r="J188" s="16"/>
      <c r="K188" s="16"/>
    </row>
    <row r="189" spans="1:66" x14ac:dyDescent="0.2">
      <c r="A189" s="16"/>
      <c r="B189" s="16"/>
      <c r="C189" s="16"/>
      <c r="D189" s="16"/>
      <c r="E189" s="16"/>
      <c r="F189" s="16"/>
      <c r="G189" s="16"/>
      <c r="H189" s="16"/>
      <c r="I189" s="16"/>
      <c r="J189" s="16"/>
      <c r="K189" s="16"/>
    </row>
    <row r="190" spans="1:66" x14ac:dyDescent="0.2">
      <c r="A190" s="16"/>
      <c r="B190" s="16"/>
      <c r="C190" s="16"/>
      <c r="D190" s="16"/>
      <c r="E190" s="16"/>
      <c r="F190" s="16"/>
      <c r="G190" s="16"/>
      <c r="H190" s="16"/>
      <c r="I190" s="16"/>
      <c r="J190" s="16"/>
      <c r="K190" s="16"/>
    </row>
    <row r="191" spans="1:66" x14ac:dyDescent="0.2">
      <c r="A191" s="16"/>
      <c r="B191" s="16"/>
      <c r="C191" s="16"/>
      <c r="D191" s="16"/>
      <c r="E191" s="16"/>
      <c r="F191" s="16"/>
      <c r="G191" s="16"/>
      <c r="H191" s="16"/>
      <c r="I191" s="16"/>
      <c r="J191" s="16"/>
      <c r="K191" s="16"/>
    </row>
    <row r="192" spans="1:66" x14ac:dyDescent="0.2">
      <c r="A192" s="16"/>
      <c r="B192" s="16"/>
      <c r="C192" s="16"/>
      <c r="D192" s="16"/>
      <c r="E192" s="16"/>
      <c r="F192" s="16"/>
      <c r="G192" s="16"/>
      <c r="H192" s="16"/>
      <c r="I192" s="16"/>
      <c r="J192" s="16"/>
      <c r="K192" s="16"/>
    </row>
    <row r="193" spans="1:11" x14ac:dyDescent="0.2">
      <c r="A193" s="16"/>
      <c r="B193" s="16"/>
      <c r="C193" s="16"/>
      <c r="D193" s="16"/>
      <c r="E193" s="16"/>
      <c r="F193" s="16"/>
      <c r="G193" s="16"/>
      <c r="H193" s="16"/>
      <c r="I193" s="16"/>
      <c r="J193" s="16"/>
      <c r="K193" s="16"/>
    </row>
    <row r="194" spans="1:11" x14ac:dyDescent="0.2">
      <c r="A194" s="16"/>
      <c r="B194" s="16"/>
      <c r="C194" s="16"/>
      <c r="D194" s="16"/>
      <c r="E194" s="16"/>
      <c r="F194" s="16"/>
      <c r="G194" s="16"/>
      <c r="H194" s="16"/>
      <c r="I194" s="16"/>
      <c r="J194" s="16"/>
      <c r="K194" s="16"/>
    </row>
  </sheetData>
  <mergeCells count="8">
    <mergeCell ref="D5:D6"/>
    <mergeCell ref="E5:E6"/>
    <mergeCell ref="B27:J27"/>
    <mergeCell ref="M19:S22"/>
    <mergeCell ref="M12:N12"/>
    <mergeCell ref="G5:G6"/>
    <mergeCell ref="H5:H6"/>
    <mergeCell ref="M15:S16"/>
  </mergeCells>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6C0EA-02FB-324B-98BC-458E53F83A32}">
  <dimension ref="A1:BN191"/>
  <sheetViews>
    <sheetView zoomScaleNormal="100" workbookViewId="0">
      <selection activeCell="A2" sqref="A2"/>
    </sheetView>
  </sheetViews>
  <sheetFormatPr baseColWidth="10" defaultRowHeight="16" outlineLevelCol="1" x14ac:dyDescent="0.2"/>
  <cols>
    <col min="1" max="1" width="4.83203125" style="15" customWidth="1"/>
    <col min="2" max="11" width="10.83203125" style="15" customWidth="1"/>
    <col min="12" max="12" width="10.83203125" style="15"/>
    <col min="13" max="19" width="10.83203125" style="15" hidden="1" customWidth="1" outlineLevel="1"/>
    <col min="20" max="20" width="10.83203125" style="15" customWidth="1" collapsed="1"/>
    <col min="21" max="16384" width="10.83203125" style="15"/>
  </cols>
  <sheetData>
    <row r="1" spans="1:15" ht="19" x14ac:dyDescent="0.25">
      <c r="A1" s="35" t="s">
        <v>282</v>
      </c>
      <c r="B1" s="25"/>
      <c r="C1" s="25"/>
      <c r="D1" s="25"/>
      <c r="E1" s="25"/>
      <c r="F1" s="25"/>
      <c r="G1" s="25"/>
      <c r="H1" s="25"/>
      <c r="I1" s="25"/>
      <c r="J1" s="25"/>
      <c r="K1" s="23"/>
      <c r="L1" s="18" t="s">
        <v>15</v>
      </c>
    </row>
    <row r="2" spans="1:15" x14ac:dyDescent="0.2">
      <c r="A2" s="24"/>
      <c r="B2" s="25"/>
      <c r="C2" s="25"/>
      <c r="D2" s="25"/>
      <c r="E2" s="25"/>
      <c r="F2" s="25"/>
      <c r="G2" s="25"/>
      <c r="H2" s="25"/>
      <c r="I2" s="25"/>
      <c r="J2" s="25"/>
      <c r="K2" s="23"/>
      <c r="O2" s="17"/>
    </row>
    <row r="3" spans="1:15" ht="16" customHeight="1" x14ac:dyDescent="0.2">
      <c r="A3" s="24"/>
      <c r="B3" s="270" t="s">
        <v>104</v>
      </c>
      <c r="C3" s="270"/>
      <c r="D3" s="270"/>
      <c r="E3" s="270"/>
      <c r="F3" s="270"/>
      <c r="G3" s="270"/>
      <c r="H3" s="270"/>
      <c r="I3" s="270"/>
      <c r="J3" s="270"/>
      <c r="K3" s="23"/>
    </row>
    <row r="4" spans="1:15" x14ac:dyDescent="0.2">
      <c r="A4" s="24"/>
      <c r="B4" s="25"/>
      <c r="C4" s="25"/>
      <c r="D4" s="271"/>
      <c r="E4" s="272"/>
      <c r="F4" s="25"/>
      <c r="G4" s="25"/>
      <c r="H4" s="273"/>
      <c r="I4" s="273"/>
      <c r="J4" s="25"/>
      <c r="K4" s="23"/>
      <c r="N4" s="28" t="s">
        <v>103</v>
      </c>
      <c r="O4" s="62">
        <f>E5*E7</f>
        <v>120000</v>
      </c>
    </row>
    <row r="5" spans="1:15" x14ac:dyDescent="0.2">
      <c r="A5" s="24"/>
      <c r="B5" s="25" t="s">
        <v>102</v>
      </c>
      <c r="C5" s="25"/>
      <c r="D5" s="271"/>
      <c r="E5" s="32">
        <v>750000</v>
      </c>
      <c r="F5" s="274"/>
      <c r="G5" s="25"/>
      <c r="H5" s="273"/>
      <c r="I5" s="273"/>
      <c r="J5" s="25"/>
      <c r="K5" s="23"/>
      <c r="N5" s="275" t="s">
        <v>101</v>
      </c>
      <c r="O5" s="66">
        <f>E5*(1-E7)</f>
        <v>630000</v>
      </c>
    </row>
    <row r="6" spans="1:15" x14ac:dyDescent="0.2">
      <c r="A6" s="24"/>
      <c r="B6" s="25" t="s">
        <v>100</v>
      </c>
      <c r="C6" s="25"/>
      <c r="D6" s="271"/>
      <c r="E6" s="32">
        <v>250000</v>
      </c>
      <c r="F6" s="33" t="s">
        <v>99</v>
      </c>
      <c r="G6" s="25"/>
      <c r="H6" s="273"/>
      <c r="I6" s="273"/>
      <c r="J6" s="25"/>
      <c r="K6" s="23"/>
      <c r="N6" s="28" t="s">
        <v>8</v>
      </c>
      <c r="O6" s="62">
        <f>SUM(O4:O5)</f>
        <v>750000</v>
      </c>
    </row>
    <row r="7" spans="1:15" x14ac:dyDescent="0.2">
      <c r="A7" s="24"/>
      <c r="B7" s="25" t="s">
        <v>98</v>
      </c>
      <c r="C7" s="25"/>
      <c r="D7" s="271"/>
      <c r="E7" s="276">
        <v>0.16</v>
      </c>
      <c r="F7" s="30"/>
      <c r="G7" s="25"/>
      <c r="H7" s="273"/>
      <c r="I7" s="273"/>
      <c r="J7" s="25"/>
      <c r="K7" s="23"/>
    </row>
    <row r="8" spans="1:15" x14ac:dyDescent="0.2">
      <c r="A8" s="24"/>
      <c r="B8" s="25" t="s">
        <v>97</v>
      </c>
      <c r="C8" s="25"/>
      <c r="D8" s="271"/>
      <c r="E8" s="277">
        <v>0.12</v>
      </c>
      <c r="F8" s="30"/>
      <c r="G8" s="25"/>
      <c r="H8" s="273"/>
      <c r="I8" s="273"/>
      <c r="J8" s="25"/>
      <c r="K8" s="23"/>
      <c r="M8" s="15" t="s">
        <v>96</v>
      </c>
    </row>
    <row r="9" spans="1:15" x14ac:dyDescent="0.2">
      <c r="A9" s="24"/>
      <c r="B9" s="25" t="s">
        <v>95</v>
      </c>
      <c r="C9" s="271"/>
      <c r="D9" s="30"/>
      <c r="E9" s="32">
        <v>35000</v>
      </c>
      <c r="F9" s="30"/>
      <c r="G9" s="25"/>
      <c r="H9" s="25"/>
      <c r="I9" s="25"/>
      <c r="J9" s="25"/>
      <c r="K9" s="23"/>
    </row>
    <row r="10" spans="1:15" x14ac:dyDescent="0.2">
      <c r="A10" s="24"/>
      <c r="B10" s="25" t="s">
        <v>50</v>
      </c>
      <c r="C10" s="25"/>
      <c r="D10" s="271"/>
      <c r="E10" s="277">
        <v>0.15</v>
      </c>
      <c r="F10" s="33" t="s">
        <v>94</v>
      </c>
      <c r="G10" s="25"/>
      <c r="H10" s="25"/>
      <c r="I10" s="25"/>
      <c r="J10" s="25"/>
      <c r="K10" s="23"/>
      <c r="N10" s="81" t="s">
        <v>93</v>
      </c>
      <c r="O10" s="62">
        <f>E11*O5</f>
        <v>18900</v>
      </c>
    </row>
    <row r="11" spans="1:15" x14ac:dyDescent="0.2">
      <c r="A11" s="24"/>
      <c r="B11" s="25" t="s">
        <v>92</v>
      </c>
      <c r="C11" s="271"/>
      <c r="D11" s="30"/>
      <c r="E11" s="277">
        <v>0.03</v>
      </c>
      <c r="F11" s="25" t="s">
        <v>84</v>
      </c>
      <c r="G11" s="25"/>
      <c r="H11" s="25"/>
      <c r="I11" s="25"/>
      <c r="J11" s="25"/>
      <c r="K11" s="23"/>
      <c r="N11" s="81" t="s">
        <v>91</v>
      </c>
      <c r="O11" s="62">
        <f>E14*O5</f>
        <v>9450</v>
      </c>
    </row>
    <row r="12" spans="1:15" x14ac:dyDescent="0.2">
      <c r="A12" s="24"/>
      <c r="B12" s="25" t="s">
        <v>90</v>
      </c>
      <c r="C12" s="25"/>
      <c r="D12" s="271"/>
      <c r="E12" s="277">
        <v>0.05</v>
      </c>
      <c r="F12" s="25" t="s">
        <v>89</v>
      </c>
      <c r="G12" s="25"/>
      <c r="H12" s="25"/>
      <c r="I12" s="25"/>
      <c r="J12" s="25"/>
      <c r="K12" s="23"/>
      <c r="N12" s="81" t="s">
        <v>88</v>
      </c>
      <c r="O12" s="62">
        <f>E13*O4</f>
        <v>9600</v>
      </c>
    </row>
    <row r="13" spans="1:15" x14ac:dyDescent="0.2">
      <c r="A13" s="24"/>
      <c r="B13" s="25" t="s">
        <v>87</v>
      </c>
      <c r="C13" s="25"/>
      <c r="D13" s="271"/>
      <c r="E13" s="277">
        <v>0.08</v>
      </c>
      <c r="F13" s="25" t="s">
        <v>86</v>
      </c>
      <c r="G13" s="25"/>
      <c r="H13" s="25"/>
      <c r="I13" s="25"/>
      <c r="J13" s="25"/>
      <c r="K13" s="23"/>
    </row>
    <row r="14" spans="1:15" ht="17" thickBot="1" x14ac:dyDescent="0.25">
      <c r="A14" s="24"/>
      <c r="B14" s="25" t="s">
        <v>85</v>
      </c>
      <c r="C14" s="25"/>
      <c r="D14" s="271"/>
      <c r="E14" s="278">
        <v>1.4999999999999999E-2</v>
      </c>
      <c r="F14" s="25" t="s">
        <v>84</v>
      </c>
      <c r="G14" s="25"/>
      <c r="H14" s="25"/>
      <c r="I14" s="25"/>
      <c r="J14" s="25"/>
      <c r="K14" s="23"/>
    </row>
    <row r="15" spans="1:15" ht="17" thickBot="1" x14ac:dyDescent="0.25">
      <c r="A15" s="24"/>
      <c r="B15" s="279"/>
      <c r="C15" s="271"/>
      <c r="D15" s="30"/>
      <c r="E15" s="32"/>
      <c r="F15" s="25"/>
      <c r="G15" s="25"/>
      <c r="H15" s="25"/>
      <c r="I15" s="25"/>
      <c r="J15" s="25"/>
      <c r="K15" s="23"/>
      <c r="N15" s="42" t="s">
        <v>83</v>
      </c>
      <c r="O15" s="80">
        <f>(O4+E5*E8+E9+O10+O11+O12)/(1-E10-E12)</f>
        <v>353687.50000000006</v>
      </c>
    </row>
    <row r="16" spans="1:15" x14ac:dyDescent="0.2">
      <c r="A16" s="24"/>
      <c r="B16" s="298" t="s">
        <v>82</v>
      </c>
      <c r="C16" s="298"/>
      <c r="D16" s="298"/>
      <c r="E16" s="298"/>
      <c r="F16" s="298"/>
      <c r="G16" s="298"/>
      <c r="H16" s="298"/>
      <c r="I16" s="298"/>
      <c r="J16" s="298"/>
      <c r="K16" s="23"/>
    </row>
    <row r="17" spans="1:19" x14ac:dyDescent="0.2">
      <c r="A17" s="24"/>
      <c r="B17" s="298"/>
      <c r="C17" s="298"/>
      <c r="D17" s="298"/>
      <c r="E17" s="298"/>
      <c r="F17" s="298"/>
      <c r="G17" s="298"/>
      <c r="H17" s="298"/>
      <c r="I17" s="298"/>
      <c r="J17" s="298"/>
      <c r="K17" s="23"/>
    </row>
    <row r="18" spans="1:19" x14ac:dyDescent="0.2">
      <c r="A18" s="24"/>
      <c r="B18" s="25"/>
      <c r="C18" s="30"/>
      <c r="D18" s="50"/>
      <c r="E18" s="30"/>
      <c r="F18" s="25"/>
      <c r="G18" s="25"/>
      <c r="H18" s="25"/>
      <c r="I18" s="25"/>
      <c r="J18" s="25"/>
      <c r="K18" s="23"/>
    </row>
    <row r="19" spans="1:19" x14ac:dyDescent="0.2">
      <c r="A19" s="24"/>
      <c r="B19" s="25"/>
      <c r="C19" s="25"/>
      <c r="D19" s="25"/>
      <c r="E19" s="25"/>
      <c r="F19" s="25"/>
      <c r="G19" s="25"/>
      <c r="H19" s="25"/>
      <c r="I19" s="25"/>
      <c r="J19" s="25"/>
      <c r="K19" s="23"/>
    </row>
    <row r="20" spans="1:19" x14ac:dyDescent="0.2">
      <c r="A20" s="24"/>
      <c r="B20" s="227" t="s">
        <v>81</v>
      </c>
      <c r="C20" s="227"/>
      <c r="D20" s="227"/>
      <c r="E20" s="227"/>
      <c r="F20" s="227"/>
      <c r="G20" s="227"/>
      <c r="H20" s="227"/>
      <c r="I20" s="227"/>
      <c r="J20" s="227"/>
      <c r="K20" s="23"/>
    </row>
    <row r="21" spans="1:19" ht="20" thickBot="1" x14ac:dyDescent="0.3">
      <c r="A21" s="22"/>
      <c r="B21" s="20"/>
      <c r="C21" s="21"/>
      <c r="D21" s="21"/>
      <c r="E21" s="21"/>
      <c r="F21" s="20"/>
      <c r="G21" s="20"/>
      <c r="H21" s="20"/>
      <c r="I21" s="20"/>
      <c r="J21" s="20"/>
      <c r="K21" s="19"/>
      <c r="M21" s="18" t="s">
        <v>6</v>
      </c>
    </row>
    <row r="22" spans="1:19" ht="17" thickBot="1" x14ac:dyDescent="0.25">
      <c r="A22" s="22" t="s">
        <v>7</v>
      </c>
      <c r="B22" s="20"/>
      <c r="C22" s="21"/>
      <c r="D22" s="21"/>
      <c r="E22" s="21"/>
      <c r="F22" s="20"/>
      <c r="G22" s="20"/>
      <c r="H22" s="20"/>
      <c r="I22" s="20"/>
      <c r="J22" s="20"/>
      <c r="K22" s="19"/>
      <c r="M22" s="297" t="s">
        <v>80</v>
      </c>
      <c r="N22" s="297"/>
      <c r="O22" s="297"/>
      <c r="P22" s="297"/>
      <c r="Q22" s="297"/>
      <c r="R22" s="297"/>
      <c r="S22" s="297"/>
    </row>
    <row r="23" spans="1:19" x14ac:dyDescent="0.2">
      <c r="M23" s="297"/>
      <c r="N23" s="297"/>
      <c r="O23" s="297"/>
      <c r="P23" s="297"/>
      <c r="Q23" s="297"/>
      <c r="R23" s="297"/>
      <c r="S23" s="297"/>
    </row>
    <row r="24" spans="1:19" x14ac:dyDescent="0.2">
      <c r="M24" s="297"/>
      <c r="N24" s="297"/>
      <c r="O24" s="297"/>
      <c r="P24" s="297"/>
      <c r="Q24" s="297"/>
      <c r="R24" s="297"/>
      <c r="S24" s="297"/>
    </row>
    <row r="25" spans="1:19" x14ac:dyDescent="0.2">
      <c r="M25" s="297"/>
      <c r="N25" s="297"/>
      <c r="O25" s="297"/>
      <c r="P25" s="297"/>
      <c r="Q25" s="297"/>
      <c r="R25" s="297"/>
      <c r="S25" s="297"/>
    </row>
    <row r="26" spans="1:19" x14ac:dyDescent="0.2">
      <c r="M26" s="297"/>
      <c r="N26" s="297"/>
      <c r="O26" s="297"/>
      <c r="P26" s="297"/>
      <c r="Q26" s="297"/>
      <c r="R26" s="297"/>
      <c r="S26" s="297"/>
    </row>
    <row r="27" spans="1:19" x14ac:dyDescent="0.2">
      <c r="M27" s="297"/>
      <c r="N27" s="297"/>
      <c r="O27" s="297"/>
      <c r="P27" s="297"/>
      <c r="Q27" s="297"/>
      <c r="R27" s="297"/>
      <c r="S27" s="297"/>
    </row>
    <row r="28" spans="1:19" x14ac:dyDescent="0.2">
      <c r="M28" s="297"/>
      <c r="N28" s="297"/>
      <c r="O28" s="297"/>
      <c r="P28" s="297"/>
      <c r="Q28" s="297"/>
      <c r="R28" s="297"/>
      <c r="S28" s="297"/>
    </row>
    <row r="29" spans="1:19" x14ac:dyDescent="0.2">
      <c r="M29" s="297"/>
      <c r="N29" s="297"/>
      <c r="O29" s="297"/>
      <c r="P29" s="297"/>
      <c r="Q29" s="297"/>
      <c r="R29" s="297"/>
      <c r="S29" s="297"/>
    </row>
    <row r="31" spans="1:19" ht="19" x14ac:dyDescent="0.25">
      <c r="M31" s="18" t="s">
        <v>5</v>
      </c>
    </row>
    <row r="32" spans="1:19" x14ac:dyDescent="0.2">
      <c r="M32" s="15" t="s">
        <v>79</v>
      </c>
    </row>
    <row r="35" s="15" customFormat="1" ht="16" customHeight="1" x14ac:dyDescent="0.2"/>
    <row r="55" spans="13:15" x14ac:dyDescent="0.2">
      <c r="M55" s="16"/>
      <c r="N55" s="16"/>
      <c r="O55" s="16"/>
    </row>
    <row r="56" spans="13:15" x14ac:dyDescent="0.2">
      <c r="M56" s="16"/>
      <c r="N56" s="16"/>
      <c r="O56" s="16"/>
    </row>
    <row r="57" spans="13:15" x14ac:dyDescent="0.2">
      <c r="M57" s="16"/>
      <c r="N57" s="16"/>
      <c r="O57" s="16"/>
    </row>
    <row r="58" spans="13:15" x14ac:dyDescent="0.2">
      <c r="M58" s="16"/>
      <c r="N58" s="16"/>
      <c r="O58" s="16"/>
    </row>
    <row r="59" spans="13:15" x14ac:dyDescent="0.2">
      <c r="M59" s="16"/>
      <c r="N59" s="16"/>
      <c r="O59" s="16"/>
    </row>
    <row r="60" spans="13:15" x14ac:dyDescent="0.2">
      <c r="M60" s="16"/>
      <c r="N60" s="16"/>
      <c r="O60" s="16"/>
    </row>
    <row r="61" spans="13:15" x14ac:dyDescent="0.2">
      <c r="N61" s="17"/>
    </row>
    <row r="62" spans="13:15" x14ac:dyDescent="0.2">
      <c r="M62" s="16"/>
      <c r="N62" s="16"/>
      <c r="O62" s="16"/>
    </row>
    <row r="63" spans="13:15" x14ac:dyDescent="0.2">
      <c r="M63" s="16"/>
      <c r="N63" s="16"/>
      <c r="O63" s="16"/>
    </row>
    <row r="64" spans="13:15" x14ac:dyDescent="0.2">
      <c r="M64" s="16"/>
      <c r="N64" s="16"/>
      <c r="O64" s="16"/>
    </row>
    <row r="65" spans="12:23" x14ac:dyDescent="0.2">
      <c r="M65" s="16"/>
      <c r="N65" s="16"/>
      <c r="O65" s="16"/>
    </row>
    <row r="66" spans="12:23" x14ac:dyDescent="0.2">
      <c r="L66" s="16"/>
      <c r="M66" s="16"/>
      <c r="N66" s="16"/>
      <c r="O66" s="16"/>
      <c r="T66" s="16"/>
      <c r="U66" s="16"/>
      <c r="V66" s="16"/>
    </row>
    <row r="67" spans="12:23" x14ac:dyDescent="0.2">
      <c r="L67" s="16"/>
      <c r="M67" s="16"/>
      <c r="N67" s="16"/>
      <c r="O67" s="16"/>
      <c r="T67" s="16"/>
      <c r="U67" s="16"/>
      <c r="V67" s="16"/>
      <c r="W67" s="16"/>
    </row>
    <row r="68" spans="12:23" x14ac:dyDescent="0.2">
      <c r="L68" s="16"/>
      <c r="M68" s="16"/>
      <c r="N68" s="16"/>
      <c r="O68" s="16"/>
      <c r="T68" s="16"/>
      <c r="U68" s="16"/>
      <c r="V68" s="16"/>
      <c r="W68" s="16"/>
    </row>
    <row r="69" spans="12:23" x14ac:dyDescent="0.2">
      <c r="L69" s="16"/>
      <c r="M69" s="16"/>
      <c r="N69" s="16"/>
      <c r="O69" s="16"/>
      <c r="T69" s="16"/>
      <c r="U69" s="16"/>
      <c r="V69" s="16"/>
      <c r="W69" s="16"/>
    </row>
    <row r="70" spans="12:23" x14ac:dyDescent="0.2">
      <c r="L70" s="16"/>
      <c r="M70" s="16"/>
      <c r="N70" s="16"/>
      <c r="O70" s="16"/>
      <c r="T70" s="16"/>
      <c r="U70" s="16"/>
      <c r="V70" s="16"/>
      <c r="W70" s="16"/>
    </row>
    <row r="71" spans="12:23" x14ac:dyDescent="0.2">
      <c r="L71" s="16"/>
      <c r="N71" s="17"/>
      <c r="T71" s="16"/>
      <c r="U71" s="16"/>
      <c r="V71" s="16"/>
      <c r="W71" s="16"/>
    </row>
    <row r="72" spans="12:23" x14ac:dyDescent="0.2">
      <c r="L72" s="16"/>
      <c r="M72" s="16"/>
      <c r="N72" s="16"/>
      <c r="O72" s="16"/>
      <c r="T72" s="16"/>
      <c r="U72" s="16"/>
      <c r="V72" s="16"/>
      <c r="W72" s="16"/>
    </row>
    <row r="73" spans="12:23" x14ac:dyDescent="0.2">
      <c r="L73" s="16"/>
      <c r="M73" s="16"/>
      <c r="N73" s="16"/>
      <c r="O73" s="16"/>
      <c r="T73" s="16"/>
      <c r="U73" s="16"/>
      <c r="V73" s="16"/>
      <c r="W73" s="16"/>
    </row>
    <row r="74" spans="12:23" x14ac:dyDescent="0.2">
      <c r="L74" s="16"/>
      <c r="M74" s="16"/>
      <c r="N74" s="16"/>
      <c r="O74" s="16"/>
      <c r="T74" s="16"/>
      <c r="U74" s="16"/>
      <c r="V74" s="16"/>
      <c r="W74" s="16"/>
    </row>
    <row r="75" spans="12:23" x14ac:dyDescent="0.2">
      <c r="L75" s="16"/>
      <c r="M75" s="16"/>
      <c r="N75" s="16"/>
      <c r="O75" s="16"/>
      <c r="T75" s="16"/>
      <c r="U75" s="16"/>
      <c r="V75" s="16"/>
      <c r="W75" s="16"/>
    </row>
    <row r="76" spans="12:23" x14ac:dyDescent="0.2">
      <c r="L76" s="16"/>
      <c r="M76" s="16"/>
      <c r="N76" s="16"/>
      <c r="O76" s="16"/>
      <c r="T76" s="16"/>
      <c r="U76" s="16"/>
      <c r="V76" s="16"/>
      <c r="W76" s="16"/>
    </row>
    <row r="77" spans="12:23" x14ac:dyDescent="0.2">
      <c r="L77" s="16"/>
      <c r="M77" s="16"/>
      <c r="N77" s="16"/>
      <c r="O77" s="16"/>
      <c r="T77" s="16"/>
      <c r="U77" s="16"/>
      <c r="V77" s="16"/>
      <c r="W77" s="16"/>
    </row>
    <row r="78" spans="12:23" x14ac:dyDescent="0.2">
      <c r="L78" s="16"/>
      <c r="M78" s="16"/>
      <c r="N78" s="16"/>
      <c r="O78" s="16"/>
      <c r="T78" s="16"/>
      <c r="U78" s="16"/>
      <c r="V78" s="16"/>
      <c r="W78" s="16"/>
    </row>
    <row r="79" spans="12:23" x14ac:dyDescent="0.2">
      <c r="L79" s="16"/>
      <c r="M79" s="16"/>
      <c r="N79" s="16"/>
      <c r="O79" s="16"/>
      <c r="T79" s="16"/>
      <c r="U79" s="16"/>
      <c r="V79" s="16"/>
      <c r="W79" s="16"/>
    </row>
    <row r="80" spans="12:23" x14ac:dyDescent="0.2">
      <c r="L80" s="16"/>
      <c r="M80" s="16"/>
      <c r="N80" s="16"/>
      <c r="O80" s="16"/>
      <c r="T80" s="16"/>
      <c r="U80" s="16"/>
      <c r="V80" s="16"/>
      <c r="W80" s="16"/>
    </row>
    <row r="81" spans="1:66" x14ac:dyDescent="0.2">
      <c r="L81" s="16"/>
      <c r="N81" s="17"/>
      <c r="T81" s="16"/>
      <c r="U81" s="16"/>
      <c r="V81" s="16"/>
      <c r="W81" s="16"/>
    </row>
    <row r="82" spans="1:66" x14ac:dyDescent="0.2">
      <c r="L82" s="16"/>
      <c r="M82" s="16"/>
      <c r="N82" s="16"/>
      <c r="O82" s="16"/>
      <c r="P82" s="16"/>
      <c r="Q82" s="16"/>
      <c r="R82" s="16"/>
      <c r="S82" s="16"/>
      <c r="T82" s="16"/>
      <c r="U82" s="16"/>
      <c r="V82" s="16"/>
      <c r="W82" s="16"/>
    </row>
    <row r="83" spans="1:66" x14ac:dyDescent="0.2">
      <c r="L83" s="16"/>
      <c r="M83" s="16"/>
      <c r="N83" s="16"/>
      <c r="O83" s="16"/>
      <c r="P83" s="16"/>
      <c r="Q83" s="16"/>
      <c r="R83" s="16"/>
      <c r="S83" s="16"/>
      <c r="T83" s="16"/>
      <c r="U83" s="16"/>
      <c r="V83" s="16"/>
      <c r="W83" s="16"/>
    </row>
    <row r="84" spans="1:66" x14ac:dyDescent="0.2">
      <c r="L84" s="16"/>
      <c r="M84" s="16"/>
      <c r="N84" s="16"/>
      <c r="O84" s="16"/>
      <c r="P84" s="16"/>
      <c r="Q84" s="16"/>
      <c r="R84" s="16"/>
      <c r="S84" s="16"/>
      <c r="T84" s="16"/>
      <c r="U84" s="16"/>
      <c r="V84" s="16"/>
      <c r="W84" s="16"/>
    </row>
    <row r="85" spans="1:66" x14ac:dyDescent="0.2">
      <c r="L85" s="16"/>
      <c r="M85" s="16"/>
      <c r="N85" s="16"/>
      <c r="O85" s="16"/>
      <c r="P85" s="16"/>
      <c r="Q85" s="16"/>
      <c r="R85" s="16"/>
      <c r="S85" s="16"/>
      <c r="T85" s="16"/>
      <c r="U85" s="16"/>
      <c r="V85" s="16"/>
      <c r="W85" s="16"/>
    </row>
    <row r="86" spans="1:66" x14ac:dyDescent="0.2">
      <c r="L86" s="16"/>
      <c r="M86" s="16"/>
      <c r="N86" s="16"/>
      <c r="O86" s="16"/>
      <c r="P86" s="16"/>
      <c r="Q86" s="16"/>
      <c r="R86" s="16"/>
      <c r="S86" s="16"/>
      <c r="T86" s="16"/>
      <c r="U86" s="16"/>
      <c r="V86" s="16"/>
      <c r="W86" s="16"/>
    </row>
    <row r="87" spans="1:66" x14ac:dyDescent="0.2">
      <c r="L87" s="16"/>
      <c r="M87" s="16"/>
      <c r="N87" s="16"/>
      <c r="O87" s="16"/>
      <c r="P87" s="16"/>
      <c r="Q87" s="16"/>
      <c r="R87" s="16"/>
      <c r="S87" s="16"/>
      <c r="T87" s="16"/>
      <c r="U87" s="16"/>
      <c r="V87" s="16"/>
      <c r="W87" s="16"/>
    </row>
    <row r="88" spans="1:66" x14ac:dyDescent="0.2">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row>
    <row r="89" spans="1:66" x14ac:dyDescent="0.2">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row>
    <row r="90" spans="1:66" x14ac:dyDescent="0.2">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row>
    <row r="91" spans="1:66" x14ac:dyDescent="0.2">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row>
    <row r="92" spans="1:66" x14ac:dyDescent="0.2">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row>
    <row r="93" spans="1:66" x14ac:dyDescent="0.2">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row>
    <row r="94" spans="1:66" x14ac:dyDescent="0.2">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row>
    <row r="95" spans="1:66" x14ac:dyDescent="0.2">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row>
    <row r="96" spans="1:66" x14ac:dyDescent="0.2">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row>
    <row r="97" spans="1:66" x14ac:dyDescent="0.2">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row>
    <row r="98" spans="1:66" x14ac:dyDescent="0.2">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row>
    <row r="99" spans="1:66" x14ac:dyDescent="0.2">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row>
    <row r="100" spans="1:66" x14ac:dyDescent="0.2">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row>
    <row r="101" spans="1:66" x14ac:dyDescent="0.2">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row>
    <row r="102" spans="1:66" x14ac:dyDescent="0.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row>
    <row r="103" spans="1:66" x14ac:dyDescent="0.2">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row>
    <row r="104" spans="1:66" x14ac:dyDescent="0.2">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row>
    <row r="105" spans="1:66" x14ac:dyDescent="0.2">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row>
    <row r="106" spans="1:66" x14ac:dyDescent="0.2">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row>
    <row r="107" spans="1:66" x14ac:dyDescent="0.2">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row>
    <row r="108" spans="1:66" x14ac:dyDescent="0.2">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row>
    <row r="109" spans="1:66" x14ac:dyDescent="0.2">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row>
    <row r="110" spans="1:66" x14ac:dyDescent="0.2">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row>
    <row r="111" spans="1:66" x14ac:dyDescent="0.2">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row>
    <row r="112" spans="1:66" x14ac:dyDescent="0.2">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row>
    <row r="113" spans="1:66" x14ac:dyDescent="0.2">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row>
    <row r="114" spans="1:66" x14ac:dyDescent="0.2">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row>
    <row r="115" spans="1:66" x14ac:dyDescent="0.2">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row>
    <row r="116" spans="1:66" x14ac:dyDescent="0.2">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row>
    <row r="117" spans="1:66" x14ac:dyDescent="0.2">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row>
    <row r="118" spans="1:66" x14ac:dyDescent="0.2">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row>
    <row r="119" spans="1:66" x14ac:dyDescent="0.2">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row>
    <row r="120" spans="1:66" x14ac:dyDescent="0.2">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row>
    <row r="121" spans="1:66" x14ac:dyDescent="0.2">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row>
    <row r="122" spans="1:66" x14ac:dyDescent="0.2">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row>
    <row r="123" spans="1:66" x14ac:dyDescent="0.2">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row>
    <row r="124" spans="1:66" x14ac:dyDescent="0.2">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row>
    <row r="125" spans="1:66" x14ac:dyDescent="0.2">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row>
    <row r="126" spans="1:66" x14ac:dyDescent="0.2">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row>
    <row r="127" spans="1:66" x14ac:dyDescent="0.2">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row>
    <row r="128" spans="1:66" x14ac:dyDescent="0.2">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row>
    <row r="129" spans="1:66" x14ac:dyDescent="0.2">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row>
    <row r="130" spans="1:66" x14ac:dyDescent="0.2">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row>
    <row r="131" spans="1:66" x14ac:dyDescent="0.2">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row>
    <row r="132" spans="1:66" x14ac:dyDescent="0.2">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row>
    <row r="133" spans="1:66" x14ac:dyDescent="0.2">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row>
    <row r="134" spans="1:66" x14ac:dyDescent="0.2">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row>
    <row r="135" spans="1:66" x14ac:dyDescent="0.2">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row>
    <row r="136" spans="1:66" x14ac:dyDescent="0.2">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row>
    <row r="137" spans="1:66" x14ac:dyDescent="0.2">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row>
    <row r="138" spans="1:66" x14ac:dyDescent="0.2">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row>
    <row r="139" spans="1:66" x14ac:dyDescent="0.2">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row>
    <row r="140" spans="1:66" x14ac:dyDescent="0.2">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row>
    <row r="141" spans="1:66" x14ac:dyDescent="0.2">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row>
    <row r="142" spans="1:66" x14ac:dyDescent="0.2">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row>
    <row r="143" spans="1:66" x14ac:dyDescent="0.2">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row>
    <row r="144" spans="1:66" x14ac:dyDescent="0.2">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row>
    <row r="145" spans="1:66" x14ac:dyDescent="0.2">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row>
    <row r="146" spans="1:66" x14ac:dyDescent="0.2">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row>
    <row r="147" spans="1:66" x14ac:dyDescent="0.2">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row>
    <row r="148" spans="1:66" x14ac:dyDescent="0.2">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row>
    <row r="149" spans="1:66" x14ac:dyDescent="0.2">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row>
    <row r="150" spans="1:66" x14ac:dyDescent="0.2">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row>
    <row r="151" spans="1:66" x14ac:dyDescent="0.2">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row>
    <row r="152" spans="1:66" x14ac:dyDescent="0.2">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row>
    <row r="153" spans="1:66" x14ac:dyDescent="0.2">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row>
    <row r="154" spans="1:66" x14ac:dyDescent="0.2">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row>
    <row r="155" spans="1:66" x14ac:dyDescent="0.2">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row>
    <row r="156" spans="1:66" x14ac:dyDescent="0.2">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row>
    <row r="157" spans="1:66" x14ac:dyDescent="0.2">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row>
    <row r="158" spans="1:66" x14ac:dyDescent="0.2">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row>
    <row r="159" spans="1:66" x14ac:dyDescent="0.2">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row>
    <row r="160" spans="1:66" x14ac:dyDescent="0.2">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row>
    <row r="161" spans="1:66" x14ac:dyDescent="0.2">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row>
    <row r="162" spans="1:66" x14ac:dyDescent="0.2">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row>
    <row r="163" spans="1:66" x14ac:dyDescent="0.2">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row>
    <row r="164" spans="1:66" x14ac:dyDescent="0.2">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row>
    <row r="165" spans="1:66" x14ac:dyDescent="0.2">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row>
    <row r="166" spans="1:66" x14ac:dyDescent="0.2">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row>
    <row r="167" spans="1:66" x14ac:dyDescent="0.2">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row>
    <row r="168" spans="1:66" x14ac:dyDescent="0.2">
      <c r="A168" s="16"/>
      <c r="B168" s="16"/>
      <c r="C168" s="16"/>
      <c r="D168" s="16"/>
      <c r="E168" s="16"/>
      <c r="F168" s="16"/>
      <c r="G168" s="16"/>
      <c r="H168" s="16"/>
      <c r="I168" s="16"/>
      <c r="J168" s="16"/>
      <c r="K168" s="16"/>
      <c r="M168" s="16"/>
      <c r="N168" s="16"/>
      <c r="O168" s="16"/>
      <c r="P168" s="16"/>
      <c r="Q168" s="16"/>
      <c r="R168" s="16"/>
      <c r="S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row>
    <row r="169" spans="1:66" x14ac:dyDescent="0.2">
      <c r="A169" s="16"/>
      <c r="B169" s="16"/>
      <c r="C169" s="16"/>
      <c r="D169" s="16"/>
      <c r="E169" s="16"/>
      <c r="F169" s="16"/>
      <c r="G169" s="16"/>
      <c r="H169" s="16"/>
      <c r="I169" s="16"/>
      <c r="J169" s="16"/>
      <c r="K169" s="16"/>
      <c r="M169" s="16"/>
      <c r="N169" s="16"/>
      <c r="O169" s="16"/>
      <c r="P169" s="16"/>
      <c r="Q169" s="16"/>
      <c r="R169" s="16"/>
      <c r="S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row>
    <row r="170" spans="1:66" x14ac:dyDescent="0.2">
      <c r="A170" s="16"/>
      <c r="B170" s="16"/>
      <c r="C170" s="16"/>
      <c r="D170" s="16"/>
      <c r="E170" s="16"/>
      <c r="F170" s="16"/>
      <c r="G170" s="16"/>
      <c r="H170" s="16"/>
      <c r="I170" s="16"/>
      <c r="J170" s="16"/>
      <c r="K170" s="16"/>
      <c r="M170" s="16"/>
      <c r="N170" s="16"/>
      <c r="O170" s="16"/>
      <c r="P170" s="16"/>
      <c r="Q170" s="16"/>
      <c r="R170" s="16"/>
      <c r="S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row>
    <row r="171" spans="1:66" x14ac:dyDescent="0.2">
      <c r="A171" s="16"/>
      <c r="B171" s="16"/>
      <c r="C171" s="16"/>
      <c r="D171" s="16"/>
      <c r="E171" s="16"/>
      <c r="F171" s="16"/>
      <c r="G171" s="16"/>
      <c r="H171" s="16"/>
      <c r="I171" s="16"/>
      <c r="J171" s="16"/>
      <c r="K171" s="16"/>
      <c r="M171" s="16"/>
      <c r="N171" s="16"/>
      <c r="O171" s="16"/>
      <c r="P171" s="16"/>
      <c r="Q171" s="16"/>
      <c r="R171" s="16"/>
      <c r="S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row>
    <row r="172" spans="1:66" x14ac:dyDescent="0.2">
      <c r="A172" s="16"/>
      <c r="B172" s="16"/>
      <c r="C172" s="16"/>
      <c r="D172" s="16"/>
      <c r="E172" s="16"/>
      <c r="F172" s="16"/>
      <c r="G172" s="16"/>
      <c r="H172" s="16"/>
      <c r="I172" s="16"/>
      <c r="J172" s="16"/>
      <c r="K172" s="16"/>
      <c r="M172" s="16"/>
      <c r="N172" s="16"/>
      <c r="O172" s="16"/>
      <c r="P172" s="16"/>
      <c r="Q172" s="16"/>
      <c r="R172" s="16"/>
      <c r="S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row>
    <row r="173" spans="1:66" x14ac:dyDescent="0.2">
      <c r="A173" s="16"/>
      <c r="B173" s="16"/>
      <c r="C173" s="16"/>
      <c r="D173" s="16"/>
      <c r="E173" s="16"/>
      <c r="F173" s="16"/>
      <c r="G173" s="16"/>
      <c r="H173" s="16"/>
      <c r="I173" s="16"/>
      <c r="J173" s="16"/>
      <c r="K173" s="16"/>
      <c r="M173" s="16"/>
      <c r="N173" s="16"/>
      <c r="O173" s="16"/>
      <c r="P173" s="16"/>
      <c r="Q173" s="16"/>
      <c r="R173" s="16"/>
      <c r="S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row>
    <row r="174" spans="1:66" x14ac:dyDescent="0.2">
      <c r="A174" s="16"/>
      <c r="B174" s="16"/>
      <c r="C174" s="16"/>
      <c r="D174" s="16"/>
      <c r="E174" s="16"/>
      <c r="F174" s="16"/>
      <c r="G174" s="16"/>
      <c r="H174" s="16"/>
      <c r="I174" s="16"/>
      <c r="J174" s="16"/>
      <c r="K174" s="16"/>
      <c r="M174" s="16"/>
      <c r="N174" s="16"/>
      <c r="O174" s="16"/>
      <c r="P174" s="16"/>
      <c r="Q174" s="16"/>
      <c r="R174" s="16"/>
      <c r="S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row>
    <row r="175" spans="1:66" x14ac:dyDescent="0.2">
      <c r="A175" s="16"/>
      <c r="B175" s="16"/>
      <c r="C175" s="16"/>
      <c r="D175" s="16"/>
      <c r="E175" s="16"/>
      <c r="F175" s="16"/>
      <c r="G175" s="16"/>
      <c r="H175" s="16"/>
      <c r="I175" s="16"/>
      <c r="J175" s="16"/>
      <c r="K175" s="16"/>
      <c r="M175" s="16"/>
      <c r="N175" s="16"/>
      <c r="O175" s="16"/>
      <c r="P175" s="16"/>
      <c r="Q175" s="16"/>
      <c r="R175" s="16"/>
      <c r="S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row>
    <row r="176" spans="1:66" x14ac:dyDescent="0.2">
      <c r="A176" s="16"/>
      <c r="B176" s="16"/>
      <c r="C176" s="16"/>
      <c r="D176" s="16"/>
      <c r="E176" s="16"/>
      <c r="F176" s="16"/>
      <c r="G176" s="16"/>
      <c r="H176" s="16"/>
      <c r="I176" s="16"/>
      <c r="J176" s="16"/>
      <c r="K176" s="16"/>
      <c r="M176" s="16"/>
      <c r="N176" s="16"/>
      <c r="O176" s="16"/>
      <c r="P176" s="16"/>
      <c r="Q176" s="16"/>
      <c r="R176" s="16"/>
      <c r="S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row>
    <row r="177" spans="1:66" x14ac:dyDescent="0.2">
      <c r="A177" s="16"/>
      <c r="B177" s="16"/>
      <c r="C177" s="16"/>
      <c r="D177" s="16"/>
      <c r="E177" s="16"/>
      <c r="F177" s="16"/>
      <c r="G177" s="16"/>
      <c r="H177" s="16"/>
      <c r="I177" s="16"/>
      <c r="J177" s="16"/>
      <c r="K177" s="16"/>
      <c r="M177" s="16"/>
      <c r="N177" s="16"/>
      <c r="O177" s="16"/>
      <c r="P177" s="16"/>
      <c r="Q177" s="16"/>
      <c r="R177" s="16"/>
      <c r="S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row>
    <row r="178" spans="1:66" x14ac:dyDescent="0.2">
      <c r="A178" s="16"/>
      <c r="B178" s="16"/>
      <c r="C178" s="16"/>
      <c r="D178" s="16"/>
      <c r="E178" s="16"/>
      <c r="F178" s="16"/>
      <c r="G178" s="16"/>
      <c r="H178" s="16"/>
      <c r="I178" s="16"/>
      <c r="J178" s="16"/>
      <c r="K178" s="16"/>
      <c r="M178" s="16"/>
      <c r="N178" s="16"/>
      <c r="O178" s="16"/>
      <c r="P178" s="16"/>
      <c r="Q178" s="16"/>
      <c r="R178" s="16"/>
      <c r="S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row>
    <row r="179" spans="1:66" x14ac:dyDescent="0.2">
      <c r="A179" s="16"/>
      <c r="B179" s="16"/>
      <c r="C179" s="16"/>
      <c r="D179" s="16"/>
      <c r="E179" s="16"/>
      <c r="F179" s="16"/>
      <c r="G179" s="16"/>
      <c r="H179" s="16"/>
      <c r="I179" s="16"/>
      <c r="J179" s="16"/>
      <c r="K179" s="16"/>
      <c r="M179" s="16"/>
      <c r="N179" s="16"/>
      <c r="O179" s="16"/>
      <c r="P179" s="16"/>
      <c r="Q179" s="16"/>
      <c r="R179" s="16"/>
      <c r="S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row>
    <row r="180" spans="1:66" x14ac:dyDescent="0.2">
      <c r="A180" s="16"/>
      <c r="B180" s="16"/>
      <c r="C180" s="16"/>
      <c r="D180" s="16"/>
      <c r="E180" s="16"/>
      <c r="F180" s="16"/>
      <c r="G180" s="16"/>
      <c r="H180" s="16"/>
      <c r="I180" s="16"/>
      <c r="J180" s="16"/>
      <c r="K180" s="16"/>
      <c r="M180" s="16"/>
      <c r="N180" s="16"/>
      <c r="O180" s="16"/>
      <c r="P180" s="16"/>
      <c r="Q180" s="16"/>
      <c r="R180" s="16"/>
      <c r="S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row>
    <row r="181" spans="1:66" x14ac:dyDescent="0.2">
      <c r="A181" s="16"/>
      <c r="B181" s="16"/>
      <c r="C181" s="16"/>
      <c r="D181" s="16"/>
      <c r="E181" s="16"/>
      <c r="F181" s="16"/>
      <c r="G181" s="16"/>
      <c r="H181" s="16"/>
      <c r="I181" s="16"/>
      <c r="J181" s="16"/>
      <c r="K181" s="16"/>
      <c r="M181" s="16"/>
      <c r="N181" s="16"/>
      <c r="O181" s="16"/>
      <c r="P181" s="16"/>
      <c r="Q181" s="16"/>
      <c r="R181" s="16"/>
      <c r="S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row>
    <row r="182" spans="1:66" x14ac:dyDescent="0.2">
      <c r="A182" s="16"/>
      <c r="B182" s="16"/>
      <c r="C182" s="16"/>
      <c r="D182" s="16"/>
      <c r="E182" s="16"/>
      <c r="F182" s="16"/>
      <c r="G182" s="16"/>
      <c r="H182" s="16"/>
      <c r="I182" s="16"/>
      <c r="J182" s="16"/>
      <c r="K182" s="16"/>
      <c r="M182" s="16"/>
      <c r="N182" s="16"/>
      <c r="O182" s="16"/>
      <c r="P182" s="16"/>
      <c r="Q182" s="16"/>
      <c r="R182" s="16"/>
      <c r="S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row>
    <row r="183" spans="1:66" x14ac:dyDescent="0.2">
      <c r="A183" s="16"/>
      <c r="B183" s="16"/>
      <c r="C183" s="16"/>
      <c r="D183" s="16"/>
      <c r="E183" s="16"/>
      <c r="F183" s="16"/>
      <c r="G183" s="16"/>
      <c r="H183" s="16"/>
      <c r="I183" s="16"/>
      <c r="J183" s="16"/>
      <c r="K183" s="16"/>
      <c r="M183" s="16"/>
      <c r="N183" s="16"/>
      <c r="O183" s="16"/>
      <c r="P183" s="16"/>
      <c r="Q183" s="16"/>
      <c r="R183" s="16"/>
      <c r="S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row>
    <row r="184" spans="1:66" x14ac:dyDescent="0.2">
      <c r="A184" s="16"/>
      <c r="B184" s="16"/>
      <c r="C184" s="16"/>
      <c r="D184" s="16"/>
      <c r="E184" s="16"/>
      <c r="F184" s="16"/>
      <c r="G184" s="16"/>
      <c r="H184" s="16"/>
      <c r="I184" s="16"/>
      <c r="J184" s="16"/>
      <c r="K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row>
    <row r="185" spans="1:66" x14ac:dyDescent="0.2">
      <c r="A185" s="16"/>
      <c r="B185" s="16"/>
      <c r="C185" s="16"/>
      <c r="D185" s="16"/>
      <c r="E185" s="16"/>
      <c r="F185" s="16"/>
      <c r="G185" s="16"/>
      <c r="H185" s="16"/>
      <c r="I185" s="16"/>
      <c r="J185" s="16"/>
      <c r="K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row>
    <row r="186" spans="1:66" x14ac:dyDescent="0.2">
      <c r="A186" s="16"/>
      <c r="B186" s="16"/>
      <c r="C186" s="16"/>
      <c r="D186" s="16"/>
      <c r="E186" s="16"/>
      <c r="F186" s="16"/>
      <c r="G186" s="16"/>
      <c r="H186" s="16"/>
      <c r="I186" s="16"/>
      <c r="J186" s="16"/>
      <c r="K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row>
    <row r="187" spans="1:66" x14ac:dyDescent="0.2">
      <c r="A187" s="16"/>
      <c r="B187" s="16"/>
      <c r="C187" s="16"/>
      <c r="D187" s="16"/>
      <c r="E187" s="16"/>
      <c r="F187" s="16"/>
      <c r="G187" s="16"/>
      <c r="H187" s="16"/>
      <c r="I187" s="16"/>
      <c r="J187" s="16"/>
      <c r="K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row>
    <row r="188" spans="1:66" x14ac:dyDescent="0.2">
      <c r="A188" s="16"/>
      <c r="B188" s="16"/>
      <c r="C188" s="16"/>
      <c r="D188" s="16"/>
      <c r="E188" s="16"/>
      <c r="F188" s="16"/>
      <c r="G188" s="16"/>
      <c r="H188" s="16"/>
      <c r="I188" s="16"/>
      <c r="J188" s="16"/>
      <c r="K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row>
    <row r="189" spans="1:66" x14ac:dyDescent="0.2">
      <c r="A189" s="16"/>
      <c r="B189" s="16"/>
      <c r="C189" s="16"/>
      <c r="D189" s="16"/>
      <c r="E189" s="16"/>
      <c r="F189" s="16"/>
      <c r="G189" s="16"/>
      <c r="H189" s="16"/>
      <c r="I189" s="16"/>
      <c r="J189" s="16"/>
      <c r="K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row>
    <row r="190" spans="1:66" x14ac:dyDescent="0.2">
      <c r="A190" s="16"/>
      <c r="B190" s="16"/>
      <c r="C190" s="16"/>
      <c r="D190" s="16"/>
      <c r="E190" s="16"/>
      <c r="F190" s="16"/>
      <c r="G190" s="16"/>
      <c r="H190" s="16"/>
      <c r="I190" s="16"/>
      <c r="J190" s="16"/>
      <c r="K190" s="16"/>
    </row>
    <row r="191" spans="1:66" x14ac:dyDescent="0.2">
      <c r="A191" s="16"/>
      <c r="B191" s="16"/>
      <c r="C191" s="16"/>
      <c r="D191" s="16"/>
      <c r="E191" s="16"/>
      <c r="F191" s="16"/>
      <c r="G191" s="16"/>
      <c r="H191" s="16"/>
      <c r="I191" s="16"/>
      <c r="J191" s="16"/>
      <c r="K191" s="16"/>
    </row>
  </sheetData>
  <mergeCells count="2">
    <mergeCell ref="B16:J17"/>
    <mergeCell ref="M22:S29"/>
  </mergeCells>
  <pageMargins left="0.7" right="0.7" top="0.75" bottom="0.75" header="0.3" footer="0.3"/>
  <pageSetup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518DA-6AE3-2248-B9CE-E661E0E1007A}">
  <dimension ref="A1:U51"/>
  <sheetViews>
    <sheetView workbookViewId="0">
      <selection activeCell="B3" sqref="B3"/>
    </sheetView>
  </sheetViews>
  <sheetFormatPr baseColWidth="10" defaultColWidth="11" defaultRowHeight="16" outlineLevelCol="1" x14ac:dyDescent="0.2"/>
  <cols>
    <col min="1" max="1" width="4" style="145" customWidth="1"/>
    <col min="2" max="2" width="11.5" style="245" customWidth="1"/>
    <col min="3" max="12" width="11" style="245"/>
    <col min="13" max="20" width="10.83203125" style="245" hidden="1" customWidth="1" outlineLevel="1"/>
    <col min="21" max="21" width="10.83203125" style="245" customWidth="1" collapsed="1"/>
    <col min="22" max="23" width="10.83203125" style="245" customWidth="1"/>
    <col min="24" max="16384" width="11" style="245"/>
  </cols>
  <sheetData>
    <row r="1" spans="1:19" ht="19" x14ac:dyDescent="0.25">
      <c r="A1" s="35" t="s">
        <v>283</v>
      </c>
      <c r="B1" s="25"/>
      <c r="C1" s="25"/>
      <c r="D1" s="241"/>
      <c r="E1" s="241"/>
      <c r="F1" s="242"/>
      <c r="G1" s="242"/>
      <c r="H1" s="242"/>
      <c r="I1" s="242"/>
      <c r="J1" s="242"/>
      <c r="K1" s="243"/>
      <c r="L1" s="244" t="s">
        <v>143</v>
      </c>
    </row>
    <row r="2" spans="1:19" x14ac:dyDescent="0.2">
      <c r="A2" s="24"/>
      <c r="B2" s="25"/>
      <c r="C2" s="25"/>
      <c r="D2" s="246"/>
      <c r="E2" s="246"/>
      <c r="F2" s="246"/>
      <c r="G2" s="246"/>
      <c r="H2" s="246"/>
      <c r="I2" s="246"/>
      <c r="J2" s="246"/>
      <c r="K2" s="247"/>
      <c r="M2" s="31" t="s">
        <v>14</v>
      </c>
    </row>
    <row r="3" spans="1:19" x14ac:dyDescent="0.2">
      <c r="A3" s="248"/>
      <c r="B3" s="246" t="s">
        <v>142</v>
      </c>
      <c r="C3" s="246"/>
      <c r="D3" s="246"/>
      <c r="E3" s="246"/>
      <c r="F3" s="246"/>
      <c r="G3" s="246"/>
      <c r="H3" s="246"/>
      <c r="I3" s="246"/>
      <c r="J3" s="246"/>
      <c r="K3" s="247"/>
    </row>
    <row r="4" spans="1:19" x14ac:dyDescent="0.2">
      <c r="A4" s="248"/>
      <c r="B4" s="246"/>
      <c r="C4" s="246"/>
      <c r="D4" s="246"/>
      <c r="E4" s="246"/>
      <c r="F4" s="246"/>
      <c r="G4" s="246"/>
      <c r="H4" s="246"/>
      <c r="I4" s="246"/>
      <c r="J4" s="246"/>
      <c r="K4" s="247"/>
      <c r="M4" s="108" t="s">
        <v>115</v>
      </c>
      <c r="N4" s="339" t="s">
        <v>141</v>
      </c>
      <c r="O4" s="322"/>
      <c r="P4" s="322"/>
      <c r="Q4" s="15"/>
    </row>
    <row r="5" spans="1:19" ht="16" customHeight="1" x14ac:dyDescent="0.2">
      <c r="A5" s="248"/>
      <c r="B5" s="246"/>
      <c r="C5" s="304" t="s">
        <v>140</v>
      </c>
      <c r="D5" s="332" t="s">
        <v>139</v>
      </c>
      <c r="E5" s="333"/>
      <c r="F5" s="333"/>
      <c r="G5" s="334"/>
      <c r="H5" s="246"/>
      <c r="I5" s="246"/>
      <c r="J5" s="246"/>
      <c r="K5" s="247"/>
      <c r="M5" s="101" t="s">
        <v>71</v>
      </c>
      <c r="N5" s="100" t="s">
        <v>137</v>
      </c>
      <c r="O5" s="99" t="s">
        <v>136</v>
      </c>
      <c r="P5" s="99" t="s">
        <v>135</v>
      </c>
      <c r="Q5" s="15"/>
    </row>
    <row r="6" spans="1:19" x14ac:dyDescent="0.2">
      <c r="A6" s="248"/>
      <c r="B6" s="246"/>
      <c r="C6" s="305"/>
      <c r="D6" s="106">
        <v>12</v>
      </c>
      <c r="E6" s="105">
        <v>24</v>
      </c>
      <c r="F6" s="105">
        <v>36</v>
      </c>
      <c r="G6" s="104">
        <v>48</v>
      </c>
      <c r="H6" s="246"/>
      <c r="I6" s="246"/>
      <c r="J6" s="246"/>
      <c r="K6" s="247"/>
      <c r="M6" s="103">
        <f>C7</f>
        <v>2019</v>
      </c>
      <c r="N6" s="102">
        <f>E7/D7</f>
        <v>1.9059372915276851</v>
      </c>
      <c r="O6" s="102">
        <f>F7/E7</f>
        <v>1.2513125656282813</v>
      </c>
      <c r="P6" s="102">
        <f>G7/F7</f>
        <v>1.1432167832167832</v>
      </c>
      <c r="Q6" s="15"/>
    </row>
    <row r="7" spans="1:19" x14ac:dyDescent="0.2">
      <c r="A7" s="248"/>
      <c r="B7" s="246"/>
      <c r="C7" s="57">
        <v>2019</v>
      </c>
      <c r="D7" s="249">
        <v>14990</v>
      </c>
      <c r="E7" s="30">
        <v>28570</v>
      </c>
      <c r="F7" s="30">
        <v>35750</v>
      </c>
      <c r="G7" s="131">
        <v>40870</v>
      </c>
      <c r="H7" s="246"/>
      <c r="I7" s="246"/>
      <c r="J7" s="246"/>
      <c r="K7" s="247"/>
      <c r="M7" s="103">
        <f>C8</f>
        <v>2020</v>
      </c>
      <c r="N7" s="102">
        <f>E8/D8</f>
        <v>1.7580645161290323</v>
      </c>
      <c r="O7" s="102">
        <f>F8/E8</f>
        <v>1.254502208630649</v>
      </c>
      <c r="P7" s="102"/>
      <c r="Q7" s="15"/>
    </row>
    <row r="8" spans="1:19" x14ac:dyDescent="0.2">
      <c r="A8" s="248"/>
      <c r="B8" s="246"/>
      <c r="C8" s="57">
        <v>2020</v>
      </c>
      <c r="D8" s="249">
        <v>16740</v>
      </c>
      <c r="E8" s="30">
        <v>29430</v>
      </c>
      <c r="F8" s="30">
        <v>36920</v>
      </c>
      <c r="G8" s="131" t="s">
        <v>138</v>
      </c>
      <c r="H8" s="246"/>
      <c r="I8" s="246"/>
      <c r="J8" s="246"/>
      <c r="K8" s="247"/>
      <c r="M8" s="103">
        <f>C9</f>
        <v>2021</v>
      </c>
      <c r="N8" s="102">
        <f>E9/D9</f>
        <v>1.8874925194494314</v>
      </c>
      <c r="O8" s="102"/>
      <c r="P8" s="27"/>
      <c r="Q8" s="15"/>
    </row>
    <row r="9" spans="1:19" x14ac:dyDescent="0.2">
      <c r="A9" s="248"/>
      <c r="B9" s="246"/>
      <c r="C9" s="57">
        <v>2021</v>
      </c>
      <c r="D9" s="249">
        <v>16710</v>
      </c>
      <c r="E9" s="30">
        <v>31540</v>
      </c>
      <c r="F9" s="30" t="s">
        <v>138</v>
      </c>
      <c r="G9" s="131" t="s">
        <v>138</v>
      </c>
      <c r="H9" s="246"/>
      <c r="I9" s="246"/>
      <c r="J9" s="246"/>
      <c r="K9" s="247"/>
      <c r="M9" s="15"/>
      <c r="N9" s="15"/>
      <c r="O9" s="15"/>
      <c r="P9" s="15"/>
      <c r="Q9" s="15"/>
    </row>
    <row r="10" spans="1:19" ht="17" x14ac:dyDescent="0.2">
      <c r="A10" s="248"/>
      <c r="B10" s="246"/>
      <c r="C10" s="53">
        <v>2022</v>
      </c>
      <c r="D10" s="250">
        <v>16620</v>
      </c>
      <c r="E10" s="176" t="s">
        <v>138</v>
      </c>
      <c r="F10" s="176" t="s">
        <v>138</v>
      </c>
      <c r="G10" s="127" t="s">
        <v>138</v>
      </c>
      <c r="H10" s="246"/>
      <c r="I10" s="246"/>
      <c r="J10" s="246"/>
      <c r="K10" s="247"/>
      <c r="M10" s="101"/>
      <c r="N10" s="100" t="s">
        <v>137</v>
      </c>
      <c r="O10" s="99" t="s">
        <v>136</v>
      </c>
      <c r="P10" s="99" t="s">
        <v>135</v>
      </c>
      <c r="Q10" s="99" t="s">
        <v>134</v>
      </c>
    </row>
    <row r="11" spans="1:19" x14ac:dyDescent="0.2">
      <c r="A11" s="248"/>
      <c r="B11" s="246"/>
      <c r="C11" s="246"/>
      <c r="D11" s="246"/>
      <c r="E11" s="246"/>
      <c r="F11" s="246"/>
      <c r="G11" s="246"/>
      <c r="H11" s="246"/>
      <c r="I11" s="246"/>
      <c r="J11" s="246"/>
      <c r="K11" s="247"/>
      <c r="M11" s="63" t="s">
        <v>133</v>
      </c>
      <c r="N11" s="27">
        <f>AVERAGE(N6:N8)</f>
        <v>1.8504981090353827</v>
      </c>
      <c r="O11" s="27">
        <f>AVERAGE(O6:O8)</f>
        <v>1.2529073871294651</v>
      </c>
      <c r="P11" s="27">
        <f>AVERAGE(P6:P8)</f>
        <v>1.1432167832167832</v>
      </c>
      <c r="Q11" s="27">
        <f>D22</f>
        <v>1.04</v>
      </c>
    </row>
    <row r="12" spans="1:19" x14ac:dyDescent="0.2">
      <c r="A12" s="248"/>
      <c r="B12" s="246"/>
      <c r="C12" s="246"/>
      <c r="D12" s="246"/>
      <c r="E12" s="246"/>
      <c r="F12" s="246"/>
      <c r="G12" s="246"/>
      <c r="H12" s="246"/>
      <c r="I12" s="246"/>
      <c r="J12" s="246"/>
      <c r="K12" s="247"/>
      <c r="M12" s="63" t="s">
        <v>126</v>
      </c>
      <c r="N12" s="27">
        <f>N11*O12</f>
        <v>2.7565733067715694</v>
      </c>
      <c r="O12" s="27">
        <f>O11*P12</f>
        <v>1.4896385428939998</v>
      </c>
      <c r="P12" s="27">
        <f>P11*Q12</f>
        <v>1.1889454545454545</v>
      </c>
      <c r="Q12" s="27">
        <f>Q11</f>
        <v>1.04</v>
      </c>
    </row>
    <row r="13" spans="1:19" x14ac:dyDescent="0.2">
      <c r="A13" s="248"/>
      <c r="B13" s="246"/>
      <c r="C13" s="251"/>
      <c r="D13" s="341" t="s">
        <v>132</v>
      </c>
      <c r="E13" s="246"/>
      <c r="F13" s="246"/>
      <c r="G13" s="246"/>
      <c r="H13" s="246"/>
      <c r="I13" s="246"/>
      <c r="J13" s="246"/>
      <c r="K13" s="247"/>
    </row>
    <row r="14" spans="1:19" x14ac:dyDescent="0.2">
      <c r="A14" s="248"/>
      <c r="B14" s="246"/>
      <c r="C14" s="252"/>
      <c r="D14" s="342"/>
      <c r="E14" s="246"/>
      <c r="F14" s="246"/>
      <c r="G14" s="246"/>
      <c r="H14" s="246"/>
      <c r="I14" s="246"/>
      <c r="J14" s="246"/>
      <c r="K14" s="247"/>
    </row>
    <row r="15" spans="1:19" x14ac:dyDescent="0.2">
      <c r="A15" s="248"/>
      <c r="B15" s="246"/>
      <c r="C15" s="252" t="s">
        <v>115</v>
      </c>
      <c r="D15" s="342"/>
      <c r="E15" s="246"/>
      <c r="F15" s="246"/>
      <c r="G15" s="246"/>
      <c r="H15" s="246"/>
      <c r="I15" s="246"/>
      <c r="J15" s="246"/>
      <c r="K15" s="247"/>
      <c r="M15" s="253" t="s">
        <v>131</v>
      </c>
      <c r="N15" s="253"/>
      <c r="O15" s="253"/>
      <c r="P15" s="253"/>
      <c r="Q15" s="253"/>
      <c r="R15" s="253"/>
      <c r="S15" s="253"/>
    </row>
    <row r="16" spans="1:19" ht="16" customHeight="1" x14ac:dyDescent="0.2">
      <c r="A16" s="248"/>
      <c r="B16" s="246"/>
      <c r="C16" s="254" t="s">
        <v>71</v>
      </c>
      <c r="D16" s="343"/>
      <c r="E16" s="246"/>
      <c r="F16" s="246"/>
      <c r="G16" s="246"/>
      <c r="H16" s="246"/>
      <c r="I16" s="246"/>
      <c r="J16" s="246"/>
      <c r="K16" s="247"/>
      <c r="N16" s="255"/>
    </row>
    <row r="17" spans="1:20" x14ac:dyDescent="0.2">
      <c r="A17" s="248"/>
      <c r="B17" s="246"/>
      <c r="C17" s="251">
        <f>C7</f>
        <v>2019</v>
      </c>
      <c r="D17" s="256">
        <v>47731</v>
      </c>
      <c r="E17" s="257"/>
      <c r="F17" s="257"/>
      <c r="G17" s="257"/>
      <c r="H17" s="246"/>
      <c r="I17" s="246"/>
      <c r="J17" s="246"/>
      <c r="K17" s="247"/>
      <c r="M17" s="93" t="s">
        <v>115</v>
      </c>
      <c r="N17" s="258" t="s">
        <v>130</v>
      </c>
      <c r="O17" s="258"/>
      <c r="P17" s="258" t="s">
        <v>129</v>
      </c>
      <c r="Q17" s="258" t="s">
        <v>128</v>
      </c>
      <c r="R17" s="93" t="s">
        <v>127</v>
      </c>
      <c r="S17" s="258" t="s">
        <v>110</v>
      </c>
    </row>
    <row r="18" spans="1:20" ht="17" x14ac:dyDescent="0.2">
      <c r="A18" s="248"/>
      <c r="B18" s="246"/>
      <c r="C18" s="252">
        <f>C8</f>
        <v>2020</v>
      </c>
      <c r="D18" s="259">
        <v>51951</v>
      </c>
      <c r="E18" s="257"/>
      <c r="F18" s="257"/>
      <c r="G18" s="257"/>
      <c r="H18" s="246"/>
      <c r="I18" s="246"/>
      <c r="J18" s="246"/>
      <c r="K18" s="247"/>
      <c r="M18" s="90" t="s">
        <v>71</v>
      </c>
      <c r="N18" s="97" t="s">
        <v>110</v>
      </c>
      <c r="O18" s="97" t="s">
        <v>126</v>
      </c>
      <c r="P18" s="97" t="s">
        <v>125</v>
      </c>
      <c r="Q18" s="97" t="s">
        <v>125</v>
      </c>
      <c r="R18" s="98" t="s">
        <v>124</v>
      </c>
      <c r="S18" s="97" t="s">
        <v>123</v>
      </c>
    </row>
    <row r="19" spans="1:20" x14ac:dyDescent="0.2">
      <c r="A19" s="248"/>
      <c r="B19" s="246"/>
      <c r="C19" s="252">
        <f>C9</f>
        <v>2021</v>
      </c>
      <c r="D19" s="259">
        <v>52434</v>
      </c>
      <c r="E19" s="257"/>
      <c r="F19" s="257"/>
      <c r="G19" s="257"/>
      <c r="H19" s="246"/>
      <c r="I19" s="246"/>
      <c r="J19" s="246"/>
      <c r="K19" s="247"/>
      <c r="M19" s="85">
        <f>C7</f>
        <v>2019</v>
      </c>
      <c r="N19" s="260">
        <f>G7</f>
        <v>40870</v>
      </c>
      <c r="O19" s="96">
        <f>Q12</f>
        <v>1.04</v>
      </c>
      <c r="P19" s="96">
        <f>(1+$D$23)^($M$22-M19)</f>
        <v>1.1910160000000003</v>
      </c>
      <c r="Q19" s="96">
        <f>1-G25</f>
        <v>0.85</v>
      </c>
      <c r="R19" s="95">
        <f>N19*O19*P19*Q19</f>
        <v>43030.312345280014</v>
      </c>
      <c r="S19" s="87">
        <f>R19/D17</f>
        <v>0.90151709256625701</v>
      </c>
    </row>
    <row r="20" spans="1:20" x14ac:dyDescent="0.2">
      <c r="A20" s="248"/>
      <c r="B20" s="246"/>
      <c r="C20" s="254">
        <f>C10</f>
        <v>2022</v>
      </c>
      <c r="D20" s="261">
        <v>56191</v>
      </c>
      <c r="E20" s="257"/>
      <c r="F20" s="257"/>
      <c r="G20" s="257"/>
      <c r="H20" s="246"/>
      <c r="I20" s="246"/>
      <c r="J20" s="246"/>
      <c r="K20" s="247"/>
      <c r="M20" s="85">
        <f>C8</f>
        <v>2020</v>
      </c>
      <c r="N20" s="260">
        <f>F8</f>
        <v>36920</v>
      </c>
      <c r="O20" s="96">
        <f>P12</f>
        <v>1.1889454545454545</v>
      </c>
      <c r="P20" s="96">
        <f>(1+$D$23)^($M$22-M20)</f>
        <v>1.1236000000000002</v>
      </c>
      <c r="Q20" s="96">
        <v>1</v>
      </c>
      <c r="R20" s="95">
        <f>N20*O20*P20*Q20</f>
        <v>49321.39524189091</v>
      </c>
      <c r="S20" s="94">
        <f>R20/D18</f>
        <v>0.94938298092223272</v>
      </c>
    </row>
    <row r="21" spans="1:20" x14ac:dyDescent="0.2">
      <c r="A21" s="248"/>
      <c r="B21" s="246"/>
      <c r="C21" s="246"/>
      <c r="D21" s="246"/>
      <c r="E21" s="246"/>
      <c r="F21" s="246"/>
      <c r="G21" s="246"/>
      <c r="H21" s="246"/>
      <c r="I21" s="246"/>
      <c r="J21" s="246"/>
      <c r="K21" s="247"/>
      <c r="M21" s="85">
        <f>C9</f>
        <v>2021</v>
      </c>
      <c r="N21" s="260">
        <f>E9</f>
        <v>31540</v>
      </c>
      <c r="O21" s="96">
        <f>O12</f>
        <v>1.4896385428939998</v>
      </c>
      <c r="P21" s="96">
        <f>(1+$D$23)^($M$22-M21)</f>
        <v>1.06</v>
      </c>
      <c r="Q21" s="96">
        <v>1</v>
      </c>
      <c r="R21" s="95">
        <f>N21*O21*P21*Q21</f>
        <v>49802.191621449361</v>
      </c>
      <c r="S21" s="94">
        <f>R21/D19</f>
        <v>0.94980721710053329</v>
      </c>
    </row>
    <row r="22" spans="1:20" x14ac:dyDescent="0.2">
      <c r="A22" s="248"/>
      <c r="B22" s="246" t="s">
        <v>122</v>
      </c>
      <c r="C22" s="246"/>
      <c r="D22" s="144">
        <v>1.04</v>
      </c>
      <c r="E22" s="246"/>
      <c r="F22" s="246"/>
      <c r="G22" s="246"/>
      <c r="H22" s="246"/>
      <c r="I22" s="246"/>
      <c r="J22" s="246"/>
      <c r="K22" s="247"/>
      <c r="M22" s="85">
        <f>C10</f>
        <v>2022</v>
      </c>
      <c r="N22" s="260">
        <f>D10</f>
        <v>16620</v>
      </c>
      <c r="O22" s="96">
        <f>N12</f>
        <v>2.7565733067715694</v>
      </c>
      <c r="P22" s="96">
        <f>(1+$D$23)^($M$22-M22)</f>
        <v>1</v>
      </c>
      <c r="Q22" s="96">
        <v>1</v>
      </c>
      <c r="R22" s="95">
        <f>N22*O22*P22*Q22</f>
        <v>45814.248358543482</v>
      </c>
      <c r="S22" s="94">
        <f>R22/D20</f>
        <v>0.81533071770467658</v>
      </c>
    </row>
    <row r="23" spans="1:20" ht="16" customHeight="1" x14ac:dyDescent="0.2">
      <c r="A23" s="248"/>
      <c r="B23" s="246" t="s">
        <v>121</v>
      </c>
      <c r="C23" s="246"/>
      <c r="D23" s="262">
        <v>0.06</v>
      </c>
      <c r="E23" s="246"/>
      <c r="F23" s="246"/>
      <c r="G23" s="246"/>
      <c r="H23" s="246"/>
      <c r="I23" s="246"/>
      <c r="J23" s="246"/>
      <c r="K23" s="247"/>
    </row>
    <row r="24" spans="1:20" x14ac:dyDescent="0.2">
      <c r="A24" s="248"/>
      <c r="B24" s="246" t="s">
        <v>120</v>
      </c>
      <c r="C24" s="246"/>
      <c r="D24" s="246"/>
      <c r="E24" s="246"/>
      <c r="F24" s="246"/>
      <c r="G24" s="246"/>
      <c r="H24" s="246"/>
      <c r="I24" s="246"/>
      <c r="J24" s="246"/>
      <c r="K24" s="247"/>
      <c r="M24" s="253" t="s">
        <v>119</v>
      </c>
      <c r="N24" s="253"/>
      <c r="O24" s="253"/>
      <c r="P24" s="253"/>
      <c r="Q24" s="253"/>
      <c r="R24" s="253"/>
      <c r="S24" s="253"/>
      <c r="T24" s="253"/>
    </row>
    <row r="25" spans="1:20" ht="16" customHeight="1" x14ac:dyDescent="0.2">
      <c r="A25" s="248"/>
      <c r="B25" s="246" t="s">
        <v>118</v>
      </c>
      <c r="C25" s="246"/>
      <c r="D25" s="246"/>
      <c r="E25" s="246"/>
      <c r="F25" s="246"/>
      <c r="G25" s="263">
        <v>0.15</v>
      </c>
      <c r="H25" s="246"/>
      <c r="I25" s="246"/>
      <c r="J25" s="246"/>
      <c r="K25" s="247"/>
    </row>
    <row r="26" spans="1:20" x14ac:dyDescent="0.2">
      <c r="A26" s="248"/>
      <c r="B26" s="246"/>
      <c r="C26" s="246"/>
      <c r="D26" s="246"/>
      <c r="E26" s="246"/>
      <c r="F26" s="246"/>
      <c r="G26" s="246"/>
      <c r="H26" s="246"/>
      <c r="I26" s="246"/>
      <c r="J26" s="246"/>
      <c r="K26" s="247"/>
    </row>
    <row r="27" spans="1:20" x14ac:dyDescent="0.2">
      <c r="A27" s="248"/>
      <c r="B27" s="246"/>
      <c r="C27" s="246"/>
      <c r="D27" s="246"/>
      <c r="E27" s="246"/>
      <c r="F27" s="246"/>
      <c r="G27" s="246"/>
      <c r="H27" s="246"/>
      <c r="I27" s="246"/>
      <c r="J27" s="246"/>
      <c r="K27" s="247"/>
      <c r="M27" s="245" t="s">
        <v>117</v>
      </c>
      <c r="O27" s="46">
        <f>AVERAGE(S19:S21)</f>
        <v>0.93356909686300771</v>
      </c>
    </row>
    <row r="28" spans="1:20" ht="17" thickBot="1" x14ac:dyDescent="0.25">
      <c r="A28" s="248"/>
      <c r="B28" s="246" t="s">
        <v>10</v>
      </c>
      <c r="C28" s="246"/>
      <c r="D28" s="246"/>
      <c r="E28" s="246"/>
      <c r="F28" s="246"/>
      <c r="G28" s="246"/>
      <c r="H28" s="246"/>
      <c r="I28" s="246"/>
      <c r="J28" s="246"/>
      <c r="K28" s="247"/>
    </row>
    <row r="29" spans="1:20" x14ac:dyDescent="0.2">
      <c r="A29" s="248"/>
      <c r="B29" s="246" t="s">
        <v>116</v>
      </c>
      <c r="C29" s="246"/>
      <c r="D29" s="246"/>
      <c r="E29" s="246"/>
      <c r="F29" s="246"/>
      <c r="G29" s="246"/>
      <c r="H29" s="246"/>
      <c r="I29" s="246"/>
      <c r="J29" s="246"/>
      <c r="K29" s="247"/>
      <c r="M29" s="93" t="s">
        <v>115</v>
      </c>
      <c r="N29" s="92" t="s">
        <v>114</v>
      </c>
      <c r="O29" s="92" t="s">
        <v>113</v>
      </c>
      <c r="P29" s="91" t="s">
        <v>112</v>
      </c>
    </row>
    <row r="30" spans="1:20" ht="17" x14ac:dyDescent="0.2">
      <c r="A30" s="248"/>
      <c r="B30" s="246"/>
      <c r="C30" s="246"/>
      <c r="D30" s="246"/>
      <c r="E30" s="246"/>
      <c r="F30" s="246"/>
      <c r="G30" s="246"/>
      <c r="H30" s="246"/>
      <c r="I30" s="246"/>
      <c r="J30" s="246"/>
      <c r="K30" s="247"/>
      <c r="M30" s="90" t="s">
        <v>71</v>
      </c>
      <c r="N30" s="89" t="s">
        <v>111</v>
      </c>
      <c r="O30" s="89" t="s">
        <v>110</v>
      </c>
      <c r="P30" s="88" t="s">
        <v>109</v>
      </c>
    </row>
    <row r="31" spans="1:20" x14ac:dyDescent="0.2">
      <c r="A31" s="248"/>
      <c r="B31" s="25" t="s">
        <v>9</v>
      </c>
      <c r="C31" s="25"/>
      <c r="D31" s="25"/>
      <c r="E31" s="25"/>
      <c r="F31" s="25"/>
      <c r="G31" s="25"/>
      <c r="H31" s="25"/>
      <c r="I31" s="25"/>
      <c r="J31" s="25"/>
      <c r="K31" s="247"/>
      <c r="M31" s="85">
        <f>C9</f>
        <v>2021</v>
      </c>
      <c r="N31" s="87">
        <f>$O$27/(P21*Q21)</f>
        <v>0.88072556307830907</v>
      </c>
      <c r="O31" s="83">
        <f>D19*N31</f>
        <v>46179.964174448061</v>
      </c>
      <c r="P31" s="86">
        <f>O31-N21</f>
        <v>14639.964174448061</v>
      </c>
    </row>
    <row r="32" spans="1:20" ht="16" customHeight="1" thickBot="1" x14ac:dyDescent="0.25">
      <c r="A32" s="248"/>
      <c r="B32" s="298" t="s">
        <v>108</v>
      </c>
      <c r="C32" s="298"/>
      <c r="D32" s="298"/>
      <c r="E32" s="298"/>
      <c r="F32" s="298"/>
      <c r="G32" s="298"/>
      <c r="H32" s="298"/>
      <c r="I32" s="298"/>
      <c r="J32" s="298"/>
      <c r="K32" s="247"/>
      <c r="M32" s="85">
        <f>C10</f>
        <v>2022</v>
      </c>
      <c r="N32" s="84">
        <f>$O$27/(P22*Q22)</f>
        <v>0.93356909686300771</v>
      </c>
      <c r="O32" s="83">
        <f>D20*N32</f>
        <v>52458.181121829264</v>
      </c>
      <c r="P32" s="82">
        <f>O32-N22</f>
        <v>35838.181121829264</v>
      </c>
    </row>
    <row r="33" spans="1:19" ht="17" thickBot="1" x14ac:dyDescent="0.25">
      <c r="A33" s="248"/>
      <c r="B33" s="144"/>
      <c r="C33" s="246"/>
      <c r="D33" s="246"/>
      <c r="E33" s="246"/>
      <c r="F33" s="246"/>
      <c r="G33" s="246"/>
      <c r="H33" s="246"/>
      <c r="I33" s="246"/>
      <c r="J33" s="246"/>
      <c r="K33" s="247"/>
    </row>
    <row r="34" spans="1:19" ht="17" thickBot="1" x14ac:dyDescent="0.25">
      <c r="A34" s="264" t="s">
        <v>7</v>
      </c>
      <c r="B34" s="265"/>
      <c r="C34" s="266"/>
      <c r="D34" s="265"/>
      <c r="E34" s="265"/>
      <c r="F34" s="265"/>
      <c r="G34" s="265"/>
      <c r="H34" s="265"/>
      <c r="I34" s="265"/>
      <c r="J34" s="265"/>
      <c r="K34" s="267"/>
    </row>
    <row r="35" spans="1:19" x14ac:dyDescent="0.2">
      <c r="M35" s="31" t="s">
        <v>12</v>
      </c>
    </row>
    <row r="36" spans="1:19" x14ac:dyDescent="0.2">
      <c r="M36" s="268" t="s">
        <v>107</v>
      </c>
    </row>
    <row r="37" spans="1:19" x14ac:dyDescent="0.2">
      <c r="M37" s="340" t="s">
        <v>106</v>
      </c>
      <c r="N37" s="340"/>
      <c r="O37" s="340"/>
      <c r="P37" s="340"/>
      <c r="Q37" s="340"/>
      <c r="R37" s="340"/>
      <c r="S37" s="340"/>
    </row>
    <row r="38" spans="1:19" x14ac:dyDescent="0.2">
      <c r="M38" s="340"/>
      <c r="N38" s="340"/>
      <c r="O38" s="340"/>
      <c r="P38" s="340"/>
      <c r="Q38" s="340"/>
      <c r="R38" s="340"/>
      <c r="S38" s="340"/>
    </row>
    <row r="39" spans="1:19" x14ac:dyDescent="0.2">
      <c r="M39" s="340"/>
      <c r="N39" s="340"/>
      <c r="O39" s="340"/>
      <c r="P39" s="340"/>
      <c r="Q39" s="340"/>
      <c r="R39" s="340"/>
      <c r="S39" s="340"/>
    </row>
    <row r="40" spans="1:19" x14ac:dyDescent="0.2">
      <c r="M40" s="340"/>
      <c r="N40" s="340"/>
      <c r="O40" s="340"/>
      <c r="P40" s="340"/>
      <c r="Q40" s="340"/>
      <c r="R40" s="340"/>
      <c r="S40" s="340"/>
    </row>
    <row r="41" spans="1:19" x14ac:dyDescent="0.2">
      <c r="M41" s="340"/>
      <c r="N41" s="340"/>
      <c r="O41" s="340"/>
      <c r="P41" s="340"/>
      <c r="Q41" s="340"/>
      <c r="R41" s="340"/>
      <c r="S41" s="340"/>
    </row>
    <row r="42" spans="1:19" x14ac:dyDescent="0.2">
      <c r="M42" s="340"/>
      <c r="N42" s="340"/>
      <c r="O42" s="340"/>
      <c r="P42" s="340"/>
      <c r="Q42" s="340"/>
      <c r="R42" s="340"/>
      <c r="S42" s="340"/>
    </row>
    <row r="43" spans="1:19" x14ac:dyDescent="0.2">
      <c r="M43" s="340"/>
      <c r="N43" s="340"/>
      <c r="O43" s="340"/>
      <c r="P43" s="340"/>
      <c r="Q43" s="340"/>
      <c r="R43" s="340"/>
      <c r="S43" s="340"/>
    </row>
    <row r="45" spans="1:19" ht="19" x14ac:dyDescent="0.25">
      <c r="M45" s="269" t="s">
        <v>6</v>
      </c>
    </row>
    <row r="46" spans="1:19" x14ac:dyDescent="0.2">
      <c r="M46" s="340" t="s">
        <v>105</v>
      </c>
      <c r="N46" s="340"/>
      <c r="O46" s="340"/>
      <c r="P46" s="340"/>
      <c r="Q46" s="340"/>
      <c r="R46" s="340"/>
      <c r="S46" s="340"/>
    </row>
    <row r="47" spans="1:19" x14ac:dyDescent="0.2">
      <c r="M47" s="340"/>
      <c r="N47" s="340"/>
      <c r="O47" s="340"/>
      <c r="P47" s="340"/>
      <c r="Q47" s="340"/>
      <c r="R47" s="340"/>
      <c r="S47" s="340"/>
    </row>
    <row r="48" spans="1:19" x14ac:dyDescent="0.2">
      <c r="M48" s="340"/>
      <c r="N48" s="340"/>
      <c r="O48" s="340"/>
      <c r="P48" s="340"/>
      <c r="Q48" s="340"/>
      <c r="R48" s="340"/>
      <c r="S48" s="340"/>
    </row>
    <row r="49" spans="13:19" x14ac:dyDescent="0.2">
      <c r="M49" s="340"/>
      <c r="N49" s="340"/>
      <c r="O49" s="340"/>
      <c r="P49" s="340"/>
      <c r="Q49" s="340"/>
      <c r="R49" s="340"/>
      <c r="S49" s="340"/>
    </row>
    <row r="50" spans="13:19" x14ac:dyDescent="0.2">
      <c r="M50" s="340"/>
      <c r="N50" s="340"/>
      <c r="O50" s="340"/>
      <c r="P50" s="340"/>
      <c r="Q50" s="340"/>
      <c r="R50" s="340"/>
      <c r="S50" s="340"/>
    </row>
    <row r="51" spans="13:19" x14ac:dyDescent="0.2">
      <c r="M51" s="340"/>
      <c r="N51" s="340"/>
      <c r="O51" s="340"/>
      <c r="P51" s="340"/>
      <c r="Q51" s="340"/>
      <c r="R51" s="340"/>
      <c r="S51" s="340"/>
    </row>
  </sheetData>
  <mergeCells count="7">
    <mergeCell ref="N4:P4"/>
    <mergeCell ref="B32:J32"/>
    <mergeCell ref="M37:S43"/>
    <mergeCell ref="D13:D16"/>
    <mergeCell ref="M46:S51"/>
    <mergeCell ref="C5:C6"/>
    <mergeCell ref="D5:G5"/>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EB264-C81B-AF48-AE12-9B3DE3C1A919}">
  <dimension ref="A1:BN221"/>
  <sheetViews>
    <sheetView zoomScaleNormal="100" workbookViewId="0">
      <selection activeCell="A2" sqref="A2"/>
    </sheetView>
  </sheetViews>
  <sheetFormatPr baseColWidth="10" defaultRowHeight="16" outlineLevelCol="1" x14ac:dyDescent="0.2"/>
  <cols>
    <col min="1" max="1" width="4.83203125" style="15" customWidth="1"/>
    <col min="2" max="11" width="10.83203125" style="15" customWidth="1"/>
    <col min="12" max="12" width="10.83203125" style="15"/>
    <col min="13" max="20" width="10.83203125" style="15" hidden="1" customWidth="1" outlineLevel="1"/>
    <col min="21" max="22" width="0" style="15" hidden="1" customWidth="1" outlineLevel="1"/>
    <col min="23" max="23" width="10.83203125" style="15" collapsed="1"/>
    <col min="24" max="16384" width="10.83203125" style="15"/>
  </cols>
  <sheetData>
    <row r="1" spans="1:22" ht="19" x14ac:dyDescent="0.25">
      <c r="A1" s="35" t="s">
        <v>284</v>
      </c>
      <c r="B1" s="25"/>
      <c r="C1" s="25"/>
      <c r="D1" s="25"/>
      <c r="E1" s="25"/>
      <c r="F1" s="25"/>
      <c r="G1" s="25"/>
      <c r="H1" s="25"/>
      <c r="I1" s="25"/>
      <c r="J1" s="25"/>
      <c r="K1" s="23"/>
      <c r="L1" s="18" t="s">
        <v>15</v>
      </c>
    </row>
    <row r="2" spans="1:22" x14ac:dyDescent="0.2">
      <c r="A2" s="24"/>
      <c r="B2" s="25"/>
      <c r="C2" s="25"/>
      <c r="D2" s="25"/>
      <c r="E2" s="25"/>
      <c r="F2" s="25"/>
      <c r="G2" s="25"/>
      <c r="H2" s="25"/>
      <c r="I2" s="25"/>
      <c r="J2" s="25"/>
      <c r="K2" s="23"/>
      <c r="M2" s="31" t="s">
        <v>14</v>
      </c>
      <c r="O2" s="17"/>
    </row>
    <row r="3" spans="1:22" x14ac:dyDescent="0.2">
      <c r="A3" s="24"/>
      <c r="B3" s="25" t="s">
        <v>104</v>
      </c>
      <c r="C3" s="34"/>
      <c r="D3" s="34"/>
      <c r="E3" s="34"/>
      <c r="F3" s="34"/>
      <c r="G3" s="34"/>
      <c r="H3" s="34"/>
      <c r="I3" s="34"/>
      <c r="J3" s="34"/>
      <c r="K3" s="23"/>
    </row>
    <row r="4" spans="1:22" x14ac:dyDescent="0.2">
      <c r="A4" s="24"/>
      <c r="B4" s="120"/>
      <c r="C4" s="25"/>
      <c r="D4" s="25"/>
      <c r="E4" s="25"/>
      <c r="F4" s="25"/>
      <c r="G4" s="25"/>
      <c r="H4" s="34"/>
      <c r="I4" s="34"/>
      <c r="J4" s="34"/>
      <c r="K4" s="23"/>
    </row>
    <row r="5" spans="1:22" ht="17" customHeight="1" x14ac:dyDescent="0.2">
      <c r="A5" s="24"/>
      <c r="B5" s="120"/>
      <c r="C5" s="200" t="s">
        <v>115</v>
      </c>
      <c r="D5" s="347" t="s">
        <v>171</v>
      </c>
      <c r="E5" s="348"/>
      <c r="F5" s="348"/>
      <c r="G5" s="349"/>
      <c r="H5" s="34"/>
      <c r="I5" s="34"/>
      <c r="J5" s="34"/>
      <c r="K5" s="23"/>
      <c r="M5" s="201" t="s">
        <v>115</v>
      </c>
      <c r="N5" s="355" t="s">
        <v>170</v>
      </c>
      <c r="O5" s="356"/>
      <c r="P5" s="356"/>
      <c r="Q5" s="356"/>
      <c r="S5" s="354" t="s">
        <v>167</v>
      </c>
      <c r="T5" s="354"/>
      <c r="U5" s="354"/>
      <c r="V5" s="354"/>
    </row>
    <row r="6" spans="1:22" ht="17" x14ac:dyDescent="0.2">
      <c r="A6" s="24"/>
      <c r="B6" s="120"/>
      <c r="C6" s="202" t="s">
        <v>71</v>
      </c>
      <c r="D6" s="203">
        <v>12</v>
      </c>
      <c r="E6" s="203">
        <v>24</v>
      </c>
      <c r="F6" s="203">
        <v>36</v>
      </c>
      <c r="G6" s="204">
        <v>48</v>
      </c>
      <c r="H6" s="34"/>
      <c r="I6" s="34"/>
      <c r="J6" s="34"/>
      <c r="K6" s="23"/>
      <c r="M6" s="205" t="s">
        <v>71</v>
      </c>
      <c r="N6" s="206">
        <v>12</v>
      </c>
      <c r="O6" s="206">
        <v>24</v>
      </c>
      <c r="P6" s="206">
        <v>36</v>
      </c>
      <c r="Q6" s="206">
        <v>48</v>
      </c>
      <c r="S6" s="207" t="s">
        <v>71</v>
      </c>
      <c r="T6" s="208">
        <v>12</v>
      </c>
      <c r="U6" s="208">
        <v>24</v>
      </c>
      <c r="V6" s="208">
        <v>36</v>
      </c>
    </row>
    <row r="7" spans="1:22" x14ac:dyDescent="0.2">
      <c r="A7" s="24"/>
      <c r="B7" s="120"/>
      <c r="C7" s="209">
        <v>2021</v>
      </c>
      <c r="D7" s="210">
        <v>5215000</v>
      </c>
      <c r="E7" s="210">
        <v>8076000</v>
      </c>
      <c r="F7" s="210">
        <v>10713600</v>
      </c>
      <c r="G7" s="211">
        <v>10799200</v>
      </c>
      <c r="H7" s="34"/>
      <c r="I7" s="34"/>
      <c r="J7" s="34"/>
      <c r="K7" s="23"/>
      <c r="M7" s="201">
        <f>C7</f>
        <v>2021</v>
      </c>
      <c r="N7" s="212">
        <f>(D7-D14)/(D21-D28)</f>
        <v>9600</v>
      </c>
      <c r="O7" s="212">
        <f>(E7-E14)/(E21-E28)</f>
        <v>11500</v>
      </c>
      <c r="P7" s="212">
        <f>(F7-F14)/(F21-F28)</f>
        <v>22400</v>
      </c>
      <c r="Q7" s="212">
        <f>(G7-G14)/(G21-G28)</f>
        <v>28007.407407407409</v>
      </c>
      <c r="S7" s="213">
        <v>2022</v>
      </c>
      <c r="T7" s="214">
        <f>N8/N7-1</f>
        <v>8.0000477828746197E-2</v>
      </c>
      <c r="U7" s="215">
        <f>O8/O7-1</f>
        <v>0.39999999999999991</v>
      </c>
      <c r="V7" s="214">
        <f>P8/P7-1</f>
        <v>0.10000000000000009</v>
      </c>
    </row>
    <row r="8" spans="1:22" x14ac:dyDescent="0.2">
      <c r="A8" s="24"/>
      <c r="B8" s="120"/>
      <c r="C8" s="209">
        <v>2022</v>
      </c>
      <c r="D8" s="210">
        <v>6117650</v>
      </c>
      <c r="E8" s="210">
        <v>10997280</v>
      </c>
      <c r="F8" s="210">
        <v>12882320</v>
      </c>
      <c r="G8" s="211"/>
      <c r="H8" s="34"/>
      <c r="I8" s="34"/>
      <c r="J8" s="34"/>
      <c r="K8" s="23"/>
      <c r="M8" s="201">
        <f>C8</f>
        <v>2022</v>
      </c>
      <c r="N8" s="212">
        <f>(D8-D15)/(D22-D29)</f>
        <v>10368.004587155963</v>
      </c>
      <c r="O8" s="212">
        <f>(E8-E15)/(E22-E29)</f>
        <v>16100</v>
      </c>
      <c r="P8" s="212">
        <f>(F8-F15)/(F22-F29)</f>
        <v>24640</v>
      </c>
      <c r="Q8" s="212"/>
      <c r="S8" s="213">
        <v>2023</v>
      </c>
      <c r="T8" s="215">
        <f>N9/N8-1</f>
        <v>0.34999940271433139</v>
      </c>
      <c r="U8" s="214">
        <f>O9/O8-1</f>
        <v>7.999938350569491E-2</v>
      </c>
      <c r="V8" s="214"/>
    </row>
    <row r="9" spans="1:22" x14ac:dyDescent="0.2">
      <c r="A9" s="24"/>
      <c r="B9" s="120"/>
      <c r="C9" s="209">
        <v>2023</v>
      </c>
      <c r="D9" s="210">
        <v>8210970</v>
      </c>
      <c r="E9" s="210">
        <v>12398410</v>
      </c>
      <c r="F9" s="210"/>
      <c r="G9" s="211"/>
      <c r="H9" s="34"/>
      <c r="I9" s="34"/>
      <c r="J9" s="34"/>
      <c r="K9" s="23"/>
      <c r="M9" s="201">
        <f>C9</f>
        <v>2023</v>
      </c>
      <c r="N9" s="212">
        <f>(D9-D16)/(D23-D30)</f>
        <v>13996.8</v>
      </c>
      <c r="O9" s="212">
        <f>(E9-E16)/(E23-E30)</f>
        <v>17387.990074441688</v>
      </c>
      <c r="P9" s="212"/>
      <c r="Q9" s="212"/>
      <c r="S9" s="213">
        <v>2024</v>
      </c>
      <c r="T9" s="214">
        <f>N10/N9-1</f>
        <v>8.999957305215367E-2</v>
      </c>
      <c r="U9" s="216"/>
      <c r="V9" s="216"/>
    </row>
    <row r="10" spans="1:22" x14ac:dyDescent="0.2">
      <c r="A10" s="24"/>
      <c r="B10" s="120"/>
      <c r="C10" s="202">
        <v>2024</v>
      </c>
      <c r="D10" s="217">
        <v>9881550</v>
      </c>
      <c r="E10" s="217"/>
      <c r="F10" s="217"/>
      <c r="G10" s="218"/>
      <c r="H10" s="34"/>
      <c r="I10" s="34"/>
      <c r="J10" s="34"/>
      <c r="K10" s="23"/>
      <c r="M10" s="201">
        <f>C10</f>
        <v>2024</v>
      </c>
      <c r="N10" s="212">
        <f>(D10-D17)/(D24-D31)</f>
        <v>15256.506024096385</v>
      </c>
      <c r="O10" s="212"/>
      <c r="P10" s="212"/>
      <c r="Q10" s="212"/>
    </row>
    <row r="11" spans="1:22" x14ac:dyDescent="0.2">
      <c r="A11" s="24"/>
      <c r="B11" s="120"/>
      <c r="C11" s="25"/>
      <c r="D11" s="30"/>
      <c r="E11" s="50"/>
      <c r="F11" s="30"/>
      <c r="G11" s="25"/>
      <c r="H11" s="34"/>
      <c r="I11" s="34"/>
      <c r="J11" s="34"/>
      <c r="K11" s="23"/>
    </row>
    <row r="12" spans="1:22" ht="17" customHeight="1" x14ac:dyDescent="0.2">
      <c r="A12" s="24"/>
      <c r="B12" s="120"/>
      <c r="C12" s="200" t="s">
        <v>115</v>
      </c>
      <c r="D12" s="347" t="s">
        <v>169</v>
      </c>
      <c r="E12" s="348"/>
      <c r="F12" s="348"/>
      <c r="G12" s="349"/>
      <c r="H12" s="34"/>
      <c r="I12" s="34"/>
      <c r="J12" s="34"/>
      <c r="K12" s="23"/>
    </row>
    <row r="13" spans="1:22" ht="17" x14ac:dyDescent="0.2">
      <c r="A13" s="24"/>
      <c r="B13" s="120"/>
      <c r="C13" s="202" t="s">
        <v>71</v>
      </c>
      <c r="D13" s="203">
        <v>12</v>
      </c>
      <c r="E13" s="203">
        <v>24</v>
      </c>
      <c r="F13" s="203">
        <v>36</v>
      </c>
      <c r="G13" s="204">
        <v>48</v>
      </c>
      <c r="H13" s="34"/>
      <c r="I13" s="34"/>
      <c r="J13" s="34"/>
      <c r="K13" s="23"/>
      <c r="M13" s="201" t="s">
        <v>115</v>
      </c>
      <c r="N13" s="355" t="s">
        <v>168</v>
      </c>
      <c r="O13" s="356"/>
      <c r="P13" s="356"/>
      <c r="Q13" s="356"/>
      <c r="S13" s="354" t="s">
        <v>167</v>
      </c>
      <c r="T13" s="354"/>
      <c r="U13" s="354"/>
      <c r="V13" s="354"/>
    </row>
    <row r="14" spans="1:22" ht="17" x14ac:dyDescent="0.2">
      <c r="A14" s="24"/>
      <c r="B14" s="120"/>
      <c r="C14" s="209">
        <f>C7</f>
        <v>2021</v>
      </c>
      <c r="D14" s="210">
        <v>1375000</v>
      </c>
      <c r="E14" s="210">
        <v>3752000</v>
      </c>
      <c r="F14" s="210">
        <v>8160000</v>
      </c>
      <c r="G14" s="211">
        <v>10043000</v>
      </c>
      <c r="H14" s="34"/>
      <c r="I14" s="34"/>
      <c r="J14" s="34"/>
      <c r="K14" s="23"/>
      <c r="M14" s="205" t="s">
        <v>71</v>
      </c>
      <c r="N14" s="206">
        <v>12</v>
      </c>
      <c r="O14" s="206">
        <v>24</v>
      </c>
      <c r="P14" s="206">
        <v>36</v>
      </c>
      <c r="Q14" s="206">
        <v>48</v>
      </c>
      <c r="S14" s="207" t="s">
        <v>71</v>
      </c>
      <c r="T14" s="208">
        <v>12</v>
      </c>
      <c r="U14" s="208">
        <v>24</v>
      </c>
      <c r="V14" s="208">
        <v>36</v>
      </c>
    </row>
    <row r="15" spans="1:22" x14ac:dyDescent="0.2">
      <c r="A15" s="24"/>
      <c r="B15" s="120"/>
      <c r="C15" s="209">
        <f>C8</f>
        <v>2022</v>
      </c>
      <c r="D15" s="210">
        <v>1597200</v>
      </c>
      <c r="E15" s="210">
        <v>4686080</v>
      </c>
      <c r="F15" s="210">
        <v>9482000</v>
      </c>
      <c r="G15" s="211"/>
      <c r="H15" s="34"/>
      <c r="I15" s="34"/>
      <c r="J15" s="34"/>
      <c r="K15" s="23"/>
      <c r="M15" s="201">
        <f>C7</f>
        <v>2021</v>
      </c>
      <c r="N15" s="212">
        <f>D14/D28</f>
        <v>5500</v>
      </c>
      <c r="O15" s="212">
        <f>E14/E28</f>
        <v>8000</v>
      </c>
      <c r="P15" s="212">
        <f>F14/F28</f>
        <v>10000</v>
      </c>
      <c r="Q15" s="212">
        <f>G14/G28</f>
        <v>11000</v>
      </c>
      <c r="S15" s="213">
        <v>2022</v>
      </c>
      <c r="T15" s="219">
        <f>N16/N15-1</f>
        <v>0.10000000000000009</v>
      </c>
      <c r="U15" s="219">
        <f>O16/O15-1</f>
        <v>0.12000000000000011</v>
      </c>
      <c r="V15" s="219">
        <f>P16/P15-1</f>
        <v>0.10000000000000009</v>
      </c>
    </row>
    <row r="16" spans="1:22" x14ac:dyDescent="0.2">
      <c r="A16" s="24"/>
      <c r="B16" s="120"/>
      <c r="C16" s="209">
        <f>C9</f>
        <v>2023</v>
      </c>
      <c r="D16" s="210">
        <v>1912410</v>
      </c>
      <c r="E16" s="210">
        <v>5391050</v>
      </c>
      <c r="F16" s="210"/>
      <c r="G16" s="211"/>
      <c r="H16" s="34"/>
      <c r="I16" s="34"/>
      <c r="J16" s="34"/>
      <c r="K16" s="23"/>
      <c r="M16" s="201">
        <f>C8</f>
        <v>2022</v>
      </c>
      <c r="N16" s="212">
        <f>D15/D29</f>
        <v>6050</v>
      </c>
      <c r="O16" s="212">
        <f>E15/E29</f>
        <v>8960</v>
      </c>
      <c r="P16" s="212">
        <f>F15/F29</f>
        <v>11000</v>
      </c>
      <c r="Q16" s="212"/>
      <c r="S16" s="213">
        <v>2023</v>
      </c>
      <c r="T16" s="219">
        <f>N17/N16-1</f>
        <v>9.0002849814762031E-2</v>
      </c>
      <c r="U16" s="219">
        <f>O17/O16-1</f>
        <v>8.999943387681153E-2</v>
      </c>
      <c r="V16" s="219"/>
    </row>
    <row r="17" spans="1:22" x14ac:dyDescent="0.2">
      <c r="A17" s="24"/>
      <c r="B17" s="120"/>
      <c r="C17" s="202">
        <f>C10</f>
        <v>2024</v>
      </c>
      <c r="D17" s="217">
        <v>2283810</v>
      </c>
      <c r="E17" s="217"/>
      <c r="F17" s="217"/>
      <c r="G17" s="218"/>
      <c r="H17" s="34"/>
      <c r="I17" s="34"/>
      <c r="J17" s="34"/>
      <c r="K17" s="23"/>
      <c r="M17" s="201">
        <f>C9</f>
        <v>2023</v>
      </c>
      <c r="N17" s="212">
        <f>D16/D30</f>
        <v>6594.5172413793107</v>
      </c>
      <c r="O17" s="212">
        <f>E16/E30</f>
        <v>9766.394927536232</v>
      </c>
      <c r="P17" s="212"/>
      <c r="Q17" s="212"/>
      <c r="S17" s="213">
        <v>2024</v>
      </c>
      <c r="T17" s="219">
        <f>N18/N17-1</f>
        <v>0.10999843934334952</v>
      </c>
      <c r="U17" s="220"/>
      <c r="V17" s="220"/>
    </row>
    <row r="18" spans="1:22" x14ac:dyDescent="0.2">
      <c r="A18" s="24"/>
      <c r="B18" s="120"/>
      <c r="C18" s="25"/>
      <c r="D18" s="30"/>
      <c r="E18" s="50"/>
      <c r="F18" s="30"/>
      <c r="G18" s="25"/>
      <c r="H18" s="34"/>
      <c r="I18" s="34"/>
      <c r="J18" s="34"/>
      <c r="K18" s="23"/>
      <c r="M18" s="201">
        <f>C10</f>
        <v>2024</v>
      </c>
      <c r="N18" s="212">
        <f>D17/D31</f>
        <v>7319.9038461538457</v>
      </c>
      <c r="O18" s="212"/>
      <c r="P18" s="212"/>
      <c r="Q18" s="212"/>
    </row>
    <row r="19" spans="1:22" ht="17" x14ac:dyDescent="0.2">
      <c r="A19" s="24"/>
      <c r="B19" s="120"/>
      <c r="C19" s="200" t="s">
        <v>115</v>
      </c>
      <c r="D19" s="344" t="s">
        <v>166</v>
      </c>
      <c r="E19" s="345"/>
      <c r="F19" s="345"/>
      <c r="G19" s="346"/>
      <c r="H19" s="34"/>
      <c r="I19" s="34"/>
      <c r="J19" s="34"/>
      <c r="K19" s="23"/>
    </row>
    <row r="20" spans="1:22" ht="17" x14ac:dyDescent="0.2">
      <c r="A20" s="24"/>
      <c r="B20" s="120"/>
      <c r="C20" s="202" t="s">
        <v>71</v>
      </c>
      <c r="D20" s="221">
        <v>12</v>
      </c>
      <c r="E20" s="221">
        <v>24</v>
      </c>
      <c r="F20" s="221">
        <v>36</v>
      </c>
      <c r="G20" s="218">
        <v>48</v>
      </c>
      <c r="H20" s="34"/>
      <c r="I20" s="34"/>
      <c r="J20" s="34"/>
      <c r="K20" s="23"/>
    </row>
    <row r="21" spans="1:22" x14ac:dyDescent="0.2">
      <c r="A21" s="24"/>
      <c r="B21" s="120"/>
      <c r="C21" s="209">
        <v>2021</v>
      </c>
      <c r="D21" s="210">
        <v>650</v>
      </c>
      <c r="E21" s="210">
        <v>845</v>
      </c>
      <c r="F21" s="210">
        <v>930</v>
      </c>
      <c r="G21" s="211">
        <v>940</v>
      </c>
      <c r="H21" s="34"/>
      <c r="I21" s="34"/>
      <c r="J21" s="34"/>
      <c r="K21" s="23"/>
      <c r="M21" s="121" t="s">
        <v>165</v>
      </c>
    </row>
    <row r="22" spans="1:22" x14ac:dyDescent="0.2">
      <c r="A22" s="24"/>
      <c r="B22" s="120"/>
      <c r="C22" s="209">
        <v>2022</v>
      </c>
      <c r="D22" s="210">
        <v>700</v>
      </c>
      <c r="E22" s="210">
        <v>915</v>
      </c>
      <c r="F22" s="210">
        <v>1000</v>
      </c>
      <c r="G22" s="211"/>
      <c r="H22" s="34"/>
      <c r="I22" s="34"/>
      <c r="J22" s="34"/>
      <c r="K22" s="23"/>
      <c r="M22" s="338" t="s">
        <v>164</v>
      </c>
      <c r="N22" s="338"/>
      <c r="O22" s="338"/>
      <c r="P22" s="338"/>
      <c r="Q22" s="338"/>
      <c r="R22" s="338"/>
      <c r="S22" s="338"/>
      <c r="T22" s="338"/>
    </row>
    <row r="23" spans="1:22" x14ac:dyDescent="0.2">
      <c r="A23" s="24"/>
      <c r="B23" s="120"/>
      <c r="C23" s="209">
        <v>2023</v>
      </c>
      <c r="D23" s="210">
        <v>740</v>
      </c>
      <c r="E23" s="210">
        <v>955</v>
      </c>
      <c r="F23" s="210"/>
      <c r="G23" s="211"/>
      <c r="H23" s="34"/>
      <c r="I23" s="34"/>
      <c r="J23" s="34"/>
      <c r="K23" s="23"/>
      <c r="M23" s="338"/>
      <c r="N23" s="338"/>
      <c r="O23" s="338"/>
      <c r="P23" s="338"/>
      <c r="Q23" s="338"/>
      <c r="R23" s="338"/>
      <c r="S23" s="338"/>
      <c r="T23" s="338"/>
    </row>
    <row r="24" spans="1:22" x14ac:dyDescent="0.2">
      <c r="A24" s="24"/>
      <c r="B24" s="120"/>
      <c r="C24" s="202">
        <v>2024</v>
      </c>
      <c r="D24" s="217">
        <v>810</v>
      </c>
      <c r="E24" s="217"/>
      <c r="F24" s="217"/>
      <c r="G24" s="222"/>
      <c r="H24" s="34"/>
      <c r="I24" s="34"/>
      <c r="J24" s="34"/>
      <c r="K24" s="23"/>
      <c r="R24" s="116"/>
      <c r="S24" s="116"/>
      <c r="T24" s="116"/>
    </row>
    <row r="25" spans="1:22" x14ac:dyDescent="0.2">
      <c r="A25" s="24"/>
      <c r="B25" s="120"/>
      <c r="C25" s="25"/>
      <c r="D25" s="30"/>
      <c r="E25" s="50"/>
      <c r="F25" s="30"/>
      <c r="G25" s="25"/>
      <c r="H25" s="34"/>
      <c r="I25" s="34"/>
      <c r="J25" s="34"/>
      <c r="K25" s="23"/>
      <c r="M25" s="31" t="s">
        <v>12</v>
      </c>
      <c r="R25" s="116"/>
      <c r="S25" s="116"/>
      <c r="T25" s="116"/>
    </row>
    <row r="26" spans="1:22" ht="17" x14ac:dyDescent="0.2">
      <c r="A26" s="24"/>
      <c r="B26" s="120"/>
      <c r="C26" s="200" t="s">
        <v>115</v>
      </c>
      <c r="D26" s="344" t="s">
        <v>163</v>
      </c>
      <c r="E26" s="345"/>
      <c r="F26" s="345"/>
      <c r="G26" s="346"/>
      <c r="H26" s="34"/>
      <c r="I26" s="34"/>
      <c r="J26" s="34"/>
      <c r="K26" s="23"/>
      <c r="R26" s="116"/>
      <c r="S26" s="116"/>
      <c r="T26" s="116"/>
    </row>
    <row r="27" spans="1:22" ht="17" x14ac:dyDescent="0.2">
      <c r="A27" s="24"/>
      <c r="B27" s="120"/>
      <c r="C27" s="202" t="s">
        <v>71</v>
      </c>
      <c r="D27" s="221">
        <v>12</v>
      </c>
      <c r="E27" s="221">
        <v>24</v>
      </c>
      <c r="F27" s="221">
        <v>36</v>
      </c>
      <c r="G27" s="218">
        <v>48</v>
      </c>
      <c r="H27" s="34"/>
      <c r="I27" s="34"/>
      <c r="J27" s="34"/>
      <c r="K27" s="23"/>
      <c r="M27" s="352" t="s">
        <v>140</v>
      </c>
      <c r="N27" s="350" t="s">
        <v>162</v>
      </c>
      <c r="O27" s="351"/>
      <c r="P27" s="351"/>
      <c r="Q27" s="351"/>
      <c r="R27" s="116"/>
      <c r="S27" s="116"/>
      <c r="T27" s="116"/>
    </row>
    <row r="28" spans="1:22" x14ac:dyDescent="0.2">
      <c r="A28" s="24"/>
      <c r="B28" s="120"/>
      <c r="C28" s="209">
        <f>C7</f>
        <v>2021</v>
      </c>
      <c r="D28" s="210">
        <v>250</v>
      </c>
      <c r="E28" s="210">
        <v>469</v>
      </c>
      <c r="F28" s="210">
        <v>816</v>
      </c>
      <c r="G28" s="211">
        <v>913</v>
      </c>
      <c r="H28" s="34"/>
      <c r="I28" s="34"/>
      <c r="J28" s="34"/>
      <c r="K28" s="23"/>
      <c r="M28" s="353"/>
      <c r="N28" s="206">
        <v>12</v>
      </c>
      <c r="O28" s="206">
        <v>24</v>
      </c>
      <c r="P28" s="206">
        <v>36</v>
      </c>
      <c r="Q28" s="206">
        <v>48</v>
      </c>
      <c r="R28" s="116"/>
      <c r="S28" s="116"/>
      <c r="T28" s="116"/>
    </row>
    <row r="29" spans="1:22" x14ac:dyDescent="0.2">
      <c r="A29" s="24"/>
      <c r="B29" s="120"/>
      <c r="C29" s="209">
        <f>C8</f>
        <v>2022</v>
      </c>
      <c r="D29" s="210">
        <v>264</v>
      </c>
      <c r="E29" s="210">
        <v>523</v>
      </c>
      <c r="F29" s="210">
        <v>862</v>
      </c>
      <c r="G29" s="211"/>
      <c r="H29" s="34"/>
      <c r="I29" s="34"/>
      <c r="J29" s="34"/>
      <c r="K29" s="23"/>
      <c r="M29" s="223">
        <f>C7</f>
        <v>2021</v>
      </c>
      <c r="N29" s="224">
        <f>N30/(1+$E$33)</f>
        <v>11462.438785947694</v>
      </c>
      <c r="O29" s="224">
        <f>O30/(1+$E$33)</f>
        <v>14370.239730943542</v>
      </c>
      <c r="P29" s="224">
        <f>P30/(1+$E$33)</f>
        <v>22400</v>
      </c>
      <c r="Q29" s="225">
        <f>Q7</f>
        <v>28007.407407407409</v>
      </c>
      <c r="R29" s="116"/>
      <c r="S29" s="116"/>
      <c r="T29" s="116"/>
    </row>
    <row r="30" spans="1:22" x14ac:dyDescent="0.2">
      <c r="A30" s="24"/>
      <c r="B30" s="120"/>
      <c r="C30" s="209">
        <f>C9</f>
        <v>2023</v>
      </c>
      <c r="D30" s="210">
        <v>290</v>
      </c>
      <c r="E30" s="210">
        <v>552</v>
      </c>
      <c r="F30" s="210"/>
      <c r="G30" s="211"/>
      <c r="H30" s="34"/>
      <c r="I30" s="34"/>
      <c r="J30" s="34"/>
      <c r="K30" s="23"/>
      <c r="M30" s="223">
        <f>C8</f>
        <v>2022</v>
      </c>
      <c r="N30" s="224">
        <f>N31/(1+$E$33)</f>
        <v>12608.682664542464</v>
      </c>
      <c r="O30" s="224">
        <f>O31/(1+$E$33)</f>
        <v>15807.263704037898</v>
      </c>
      <c r="P30" s="225">
        <f>P8</f>
        <v>24640</v>
      </c>
      <c r="Q30" s="116"/>
      <c r="R30" s="116"/>
      <c r="S30" s="116"/>
      <c r="T30" s="116"/>
    </row>
    <row r="31" spans="1:22" x14ac:dyDescent="0.2">
      <c r="A31" s="24"/>
      <c r="B31" s="120"/>
      <c r="C31" s="202">
        <f>C10</f>
        <v>2024</v>
      </c>
      <c r="D31" s="217">
        <v>312</v>
      </c>
      <c r="E31" s="217"/>
      <c r="F31" s="217"/>
      <c r="G31" s="222"/>
      <c r="H31" s="34"/>
      <c r="I31" s="34"/>
      <c r="J31" s="34"/>
      <c r="K31" s="23"/>
      <c r="M31" s="223">
        <f>C9</f>
        <v>2023</v>
      </c>
      <c r="N31" s="224">
        <f>N32/(1+$E$33)</f>
        <v>13869.550930996713</v>
      </c>
      <c r="O31" s="225">
        <f>O9</f>
        <v>17387.990074441688</v>
      </c>
      <c r="P31" s="116"/>
      <c r="Q31" s="116"/>
      <c r="R31" s="116"/>
      <c r="S31" s="116"/>
      <c r="T31" s="116"/>
    </row>
    <row r="32" spans="1:22" x14ac:dyDescent="0.2">
      <c r="A32" s="24"/>
      <c r="B32" s="120"/>
      <c r="C32" s="25"/>
      <c r="D32" s="30"/>
      <c r="E32" s="50"/>
      <c r="F32" s="30"/>
      <c r="G32" s="25"/>
      <c r="H32" s="25"/>
      <c r="I32" s="25"/>
      <c r="J32" s="25"/>
      <c r="K32" s="23"/>
      <c r="M32" s="223">
        <f>C10</f>
        <v>2024</v>
      </c>
      <c r="N32" s="225">
        <f>N10</f>
        <v>15256.506024096385</v>
      </c>
      <c r="O32" s="116"/>
      <c r="P32" s="116"/>
      <c r="Q32" s="116"/>
      <c r="R32" s="116"/>
      <c r="S32" s="116"/>
      <c r="T32" s="116"/>
    </row>
    <row r="33" spans="1:20" x14ac:dyDescent="0.2">
      <c r="A33" s="24"/>
      <c r="B33" s="25" t="s">
        <v>161</v>
      </c>
      <c r="C33" s="30"/>
      <c r="D33" s="50"/>
      <c r="E33" s="226">
        <v>0.1</v>
      </c>
      <c r="F33" s="30"/>
      <c r="G33" s="50"/>
      <c r="H33" s="25"/>
      <c r="I33" s="25"/>
      <c r="J33" s="25"/>
      <c r="K33" s="23"/>
      <c r="R33" s="116"/>
      <c r="S33" s="116"/>
      <c r="T33" s="116"/>
    </row>
    <row r="34" spans="1:20" ht="16" customHeight="1" x14ac:dyDescent="0.2">
      <c r="A34" s="24"/>
      <c r="B34" s="25" t="s">
        <v>160</v>
      </c>
      <c r="C34" s="30"/>
      <c r="D34" s="50"/>
      <c r="E34" s="226"/>
      <c r="F34" s="30"/>
      <c r="G34" s="50"/>
      <c r="H34" s="25"/>
      <c r="I34" s="25"/>
      <c r="J34" s="25"/>
      <c r="K34" s="23"/>
      <c r="M34" s="352" t="s">
        <v>140</v>
      </c>
      <c r="N34" s="350" t="s">
        <v>159</v>
      </c>
      <c r="O34" s="351"/>
      <c r="P34" s="351"/>
      <c r="Q34" s="351"/>
      <c r="R34" s="116"/>
      <c r="S34" s="116"/>
      <c r="T34" s="116"/>
    </row>
    <row r="35" spans="1:20" x14ac:dyDescent="0.2">
      <c r="A35" s="24"/>
      <c r="B35" s="25"/>
      <c r="C35" s="30"/>
      <c r="D35" s="50"/>
      <c r="E35" s="226"/>
      <c r="F35" s="30"/>
      <c r="G35" s="50"/>
      <c r="H35" s="25"/>
      <c r="I35" s="25"/>
      <c r="J35" s="25"/>
      <c r="K35" s="23"/>
      <c r="M35" s="353"/>
      <c r="N35" s="206">
        <v>12</v>
      </c>
      <c r="O35" s="206">
        <v>24</v>
      </c>
      <c r="P35" s="206">
        <v>36</v>
      </c>
      <c r="Q35" s="206">
        <v>48</v>
      </c>
      <c r="R35" s="116"/>
      <c r="S35" s="116"/>
      <c r="T35" s="116"/>
    </row>
    <row r="36" spans="1:20" x14ac:dyDescent="0.2">
      <c r="A36" s="24"/>
      <c r="B36" s="25"/>
      <c r="C36" s="30"/>
      <c r="D36" s="50"/>
      <c r="E36" s="226"/>
      <c r="F36" s="30"/>
      <c r="G36" s="50"/>
      <c r="H36" s="25"/>
      <c r="I36" s="25"/>
      <c r="J36" s="25"/>
      <c r="K36" s="23"/>
      <c r="M36" s="223">
        <f>C7</f>
        <v>2021</v>
      </c>
      <c r="N36" s="224">
        <f>N29*(D21-D28)+D14</f>
        <v>5959975.5143790776</v>
      </c>
      <c r="O36" s="224">
        <f>O29*(E21-E28)+E14</f>
        <v>9155210.1388347708</v>
      </c>
      <c r="P36" s="224">
        <f>P29*(F21-F28)+F14</f>
        <v>10713600</v>
      </c>
      <c r="Q36" s="225">
        <f>Q29*(G21-G28)+G14</f>
        <v>10799200</v>
      </c>
      <c r="R36" s="116"/>
      <c r="S36" s="116"/>
      <c r="T36" s="116"/>
    </row>
    <row r="37" spans="1:20" x14ac:dyDescent="0.2">
      <c r="A37" s="24"/>
      <c r="B37" s="25" t="s">
        <v>10</v>
      </c>
      <c r="C37" s="30"/>
      <c r="D37" s="50"/>
      <c r="E37" s="30"/>
      <c r="F37" s="25"/>
      <c r="G37" s="25"/>
      <c r="H37" s="25"/>
      <c r="I37" s="25"/>
      <c r="J37" s="25"/>
      <c r="K37" s="23"/>
      <c r="M37" s="223">
        <f>C8</f>
        <v>2022</v>
      </c>
      <c r="N37" s="224">
        <f>N30*(D22-D29)+D15</f>
        <v>7094585.6417405149</v>
      </c>
      <c r="O37" s="224">
        <f>O30*(E22-E29)+E15</f>
        <v>10882527.371982856</v>
      </c>
      <c r="P37" s="225">
        <f>P30*(F22-F29)+F15</f>
        <v>12882320</v>
      </c>
      <c r="Q37" s="116"/>
      <c r="R37" s="116"/>
      <c r="S37" s="116"/>
      <c r="T37" s="116"/>
    </row>
    <row r="38" spans="1:20" x14ac:dyDescent="0.2">
      <c r="A38" s="24"/>
      <c r="B38" s="227" t="s">
        <v>158</v>
      </c>
      <c r="C38" s="227"/>
      <c r="D38" s="227"/>
      <c r="E38" s="227"/>
      <c r="F38" s="227"/>
      <c r="G38" s="227"/>
      <c r="H38" s="227"/>
      <c r="I38" s="227"/>
      <c r="J38" s="227"/>
      <c r="K38" s="23"/>
      <c r="M38" s="223">
        <f>C9</f>
        <v>2023</v>
      </c>
      <c r="N38" s="224">
        <f>N31*(D23-D30)+D16</f>
        <v>8153707.9189485209</v>
      </c>
      <c r="O38" s="225">
        <f>O31*(E23-E30)+E16</f>
        <v>12398410</v>
      </c>
      <c r="P38" s="116"/>
      <c r="Q38" s="116"/>
      <c r="R38" s="116"/>
      <c r="S38" s="116"/>
      <c r="T38" s="116"/>
    </row>
    <row r="39" spans="1:20" x14ac:dyDescent="0.2">
      <c r="A39" s="24"/>
      <c r="B39" s="79"/>
      <c r="C39" s="79"/>
      <c r="D39" s="79"/>
      <c r="E39" s="79"/>
      <c r="F39" s="79"/>
      <c r="G39" s="79"/>
      <c r="H39" s="79"/>
      <c r="I39" s="79"/>
      <c r="J39" s="79"/>
      <c r="K39" s="23"/>
      <c r="M39" s="223">
        <f>C10</f>
        <v>2024</v>
      </c>
      <c r="N39" s="225">
        <f>N32*(D24-D31)+D17</f>
        <v>9881550</v>
      </c>
      <c r="O39" s="116"/>
      <c r="P39" s="116"/>
      <c r="Q39" s="116"/>
      <c r="R39" s="116"/>
      <c r="S39" s="116"/>
      <c r="T39" s="116"/>
    </row>
    <row r="40" spans="1:20" x14ac:dyDescent="0.2">
      <c r="A40" s="24"/>
      <c r="B40" s="25" t="s">
        <v>9</v>
      </c>
      <c r="C40" s="36"/>
      <c r="D40" s="36"/>
      <c r="E40" s="36"/>
      <c r="F40" s="36"/>
      <c r="G40" s="36"/>
      <c r="H40" s="36"/>
      <c r="I40" s="36"/>
      <c r="J40" s="36"/>
      <c r="K40" s="23"/>
    </row>
    <row r="41" spans="1:20" ht="16" customHeight="1" x14ac:dyDescent="0.2">
      <c r="A41" s="24"/>
      <c r="B41" s="227" t="s">
        <v>157</v>
      </c>
      <c r="C41" s="227"/>
      <c r="D41" s="227"/>
      <c r="E41" s="227"/>
      <c r="F41" s="227"/>
      <c r="G41" s="227"/>
      <c r="H41" s="227"/>
      <c r="I41" s="227"/>
      <c r="J41" s="227"/>
      <c r="K41" s="23"/>
      <c r="M41" s="352" t="s">
        <v>156</v>
      </c>
      <c r="N41" s="355" t="s">
        <v>141</v>
      </c>
      <c r="O41" s="356"/>
      <c r="P41" s="356"/>
      <c r="Q41" s="228"/>
      <c r="T41" s="119"/>
    </row>
    <row r="42" spans="1:20" ht="18" thickBot="1" x14ac:dyDescent="0.25">
      <c r="A42" s="22"/>
      <c r="B42" s="20"/>
      <c r="C42" s="21"/>
      <c r="D42" s="21"/>
      <c r="E42" s="21"/>
      <c r="F42" s="20"/>
      <c r="G42" s="20"/>
      <c r="H42" s="20"/>
      <c r="I42" s="20"/>
      <c r="J42" s="20"/>
      <c r="K42" s="19"/>
      <c r="M42" s="353"/>
      <c r="N42" s="229" t="s">
        <v>155</v>
      </c>
      <c r="O42" s="206" t="s">
        <v>153</v>
      </c>
      <c r="P42" s="206" t="s">
        <v>152</v>
      </c>
      <c r="Q42" s="228"/>
      <c r="T42" s="228"/>
    </row>
    <row r="43" spans="1:20" ht="17" thickBot="1" x14ac:dyDescent="0.25">
      <c r="A43" s="22" t="s">
        <v>7</v>
      </c>
      <c r="B43" s="20"/>
      <c r="C43" s="21"/>
      <c r="D43" s="21"/>
      <c r="E43" s="21"/>
      <c r="F43" s="20"/>
      <c r="G43" s="20"/>
      <c r="H43" s="20"/>
      <c r="I43" s="20"/>
      <c r="J43" s="20"/>
      <c r="K43" s="19"/>
      <c r="M43" s="201">
        <f>C7</f>
        <v>2021</v>
      </c>
      <c r="N43" s="228">
        <f>O36/N36</f>
        <v>1.5361153945593984</v>
      </c>
      <c r="O43" s="228">
        <f>P36/O36</f>
        <v>1.1702189067790827</v>
      </c>
      <c r="P43" s="228">
        <f>Q36/P36</f>
        <v>1.007989844683393</v>
      </c>
      <c r="Q43" s="228"/>
      <c r="T43" s="228"/>
    </row>
    <row r="44" spans="1:20" x14ac:dyDescent="0.2">
      <c r="M44" s="201">
        <f>C8</f>
        <v>2022</v>
      </c>
      <c r="N44" s="228">
        <f>O37/N37</f>
        <v>1.5339200795542225</v>
      </c>
      <c r="O44" s="228">
        <f>P37/O37</f>
        <v>1.1837617825033571</v>
      </c>
      <c r="P44" s="228"/>
      <c r="Q44" s="228"/>
      <c r="T44" s="228"/>
    </row>
    <row r="45" spans="1:20" ht="16" customHeight="1" x14ac:dyDescent="0.2">
      <c r="M45" s="201">
        <f>C9</f>
        <v>2023</v>
      </c>
      <c r="N45" s="228">
        <f>O38/N38</f>
        <v>1.5205854959787257</v>
      </c>
      <c r="O45" s="228"/>
      <c r="P45" s="228"/>
      <c r="Q45" s="228"/>
    </row>
    <row r="46" spans="1:20" x14ac:dyDescent="0.2">
      <c r="M46" s="118"/>
      <c r="N46" s="117"/>
      <c r="O46" s="5"/>
      <c r="P46" s="5"/>
      <c r="Q46" s="5"/>
    </row>
    <row r="47" spans="1:20" ht="17" x14ac:dyDescent="0.2">
      <c r="L47" s="16"/>
      <c r="M47" s="205"/>
      <c r="N47" s="230" t="s">
        <v>154</v>
      </c>
      <c r="O47" s="229" t="s">
        <v>153</v>
      </c>
      <c r="P47" s="206" t="s">
        <v>152</v>
      </c>
      <c r="Q47" s="206" t="s">
        <v>151</v>
      </c>
    </row>
    <row r="48" spans="1:20" x14ac:dyDescent="0.2">
      <c r="L48" s="16"/>
      <c r="M48" s="231" t="s">
        <v>133</v>
      </c>
      <c r="N48" s="232">
        <f>AVERAGE(N43:N45)</f>
        <v>1.5302069900307824</v>
      </c>
      <c r="O48" s="233">
        <f>AVERAGE(O43:O45)</f>
        <v>1.17699034464122</v>
      </c>
      <c r="P48" s="233">
        <f>AVERAGE(P43:P45)</f>
        <v>1.007989844683393</v>
      </c>
      <c r="Q48" s="233">
        <v>1</v>
      </c>
    </row>
    <row r="49" spans="12:21" x14ac:dyDescent="0.2">
      <c r="L49" s="16"/>
      <c r="M49" s="231" t="s">
        <v>146</v>
      </c>
      <c r="N49" s="228">
        <f>ROUND(PRODUCT(N48:$T$48),3)</f>
        <v>1.8149999999999999</v>
      </c>
      <c r="O49" s="228">
        <f>ROUND(PRODUCT(O48:$T$48),3)</f>
        <v>1.1859999999999999</v>
      </c>
      <c r="P49" s="228">
        <f>ROUND(PRODUCT(P48:$T$48),3)</f>
        <v>1.008</v>
      </c>
      <c r="Q49" s="228">
        <f>Q48</f>
        <v>1</v>
      </c>
    </row>
    <row r="50" spans="12:21" x14ac:dyDescent="0.2">
      <c r="L50" s="16"/>
    </row>
    <row r="51" spans="12:21" ht="17" thickBot="1" x14ac:dyDescent="0.25">
      <c r="L51" s="16"/>
      <c r="M51" s="116"/>
      <c r="P51" s="115"/>
      <c r="Q51" s="115"/>
      <c r="R51" s="115"/>
      <c r="S51" s="115"/>
      <c r="T51" s="115"/>
    </row>
    <row r="52" spans="12:21" ht="17" x14ac:dyDescent="0.2">
      <c r="L52" s="16"/>
      <c r="M52" s="201" t="s">
        <v>115</v>
      </c>
      <c r="N52" s="357" t="s">
        <v>150</v>
      </c>
      <c r="O52" s="357"/>
      <c r="P52" s="234"/>
      <c r="Q52" s="358" t="s">
        <v>149</v>
      </c>
      <c r="R52" s="360" t="s">
        <v>148</v>
      </c>
    </row>
    <row r="53" spans="12:21" ht="17" x14ac:dyDescent="0.2">
      <c r="L53" s="16"/>
      <c r="M53" s="205" t="s">
        <v>71</v>
      </c>
      <c r="N53" s="235" t="s">
        <v>130</v>
      </c>
      <c r="O53" s="236" t="s">
        <v>147</v>
      </c>
      <c r="P53" s="235" t="s">
        <v>146</v>
      </c>
      <c r="Q53" s="359"/>
      <c r="R53" s="361"/>
    </row>
    <row r="54" spans="12:21" x14ac:dyDescent="0.2">
      <c r="L54" s="16"/>
      <c r="M54" s="201">
        <f>C7</f>
        <v>2021</v>
      </c>
      <c r="N54" s="212">
        <f>G7</f>
        <v>10799200</v>
      </c>
      <c r="O54" s="237">
        <f>G14</f>
        <v>10043000</v>
      </c>
      <c r="P54" s="114">
        <f>Q49</f>
        <v>1</v>
      </c>
      <c r="Q54" s="113">
        <f>N54*P54</f>
        <v>10799200</v>
      </c>
      <c r="R54" s="112">
        <f>Q54-O54</f>
        <v>756200</v>
      </c>
    </row>
    <row r="55" spans="12:21" x14ac:dyDescent="0.2">
      <c r="L55" s="16"/>
      <c r="M55" s="201">
        <f>C8</f>
        <v>2022</v>
      </c>
      <c r="N55" s="212">
        <f>F8</f>
        <v>12882320</v>
      </c>
      <c r="O55" s="237">
        <f>F15</f>
        <v>9482000</v>
      </c>
      <c r="P55" s="114">
        <f>P49</f>
        <v>1.008</v>
      </c>
      <c r="Q55" s="113">
        <f>N55*P55</f>
        <v>12985378.560000001</v>
      </c>
      <c r="R55" s="112">
        <f>Q55-O55</f>
        <v>3503378.5600000005</v>
      </c>
    </row>
    <row r="56" spans="12:21" x14ac:dyDescent="0.2">
      <c r="L56" s="16"/>
      <c r="M56" s="201">
        <f>C9</f>
        <v>2023</v>
      </c>
      <c r="N56" s="212">
        <f>E9</f>
        <v>12398410</v>
      </c>
      <c r="O56" s="237">
        <f>E16</f>
        <v>5391050</v>
      </c>
      <c r="P56" s="114">
        <f>O49</f>
        <v>1.1859999999999999</v>
      </c>
      <c r="Q56" s="113">
        <f>N56*P56</f>
        <v>14704514.26</v>
      </c>
      <c r="R56" s="112">
        <f>Q56-O56</f>
        <v>9313464.2599999998</v>
      </c>
    </row>
    <row r="57" spans="12:21" x14ac:dyDescent="0.2">
      <c r="L57" s="16"/>
      <c r="M57" s="205">
        <f>C10</f>
        <v>2024</v>
      </c>
      <c r="N57" s="238">
        <f>D10</f>
        <v>9881550</v>
      </c>
      <c r="O57" s="239">
        <f>D17</f>
        <v>2283810</v>
      </c>
      <c r="P57" s="111">
        <f>N49</f>
        <v>1.8149999999999999</v>
      </c>
      <c r="Q57" s="110">
        <f>N57*P57</f>
        <v>17935013.25</v>
      </c>
      <c r="R57" s="109">
        <f>Q57-O57</f>
        <v>15651203.25</v>
      </c>
    </row>
    <row r="58" spans="12:21" ht="18" thickBot="1" x14ac:dyDescent="0.25">
      <c r="L58" s="16"/>
      <c r="M58" s="237" t="s">
        <v>8</v>
      </c>
      <c r="N58" s="212">
        <f>SUM(N54:N57)</f>
        <v>45961480</v>
      </c>
      <c r="O58" s="237">
        <f>SUM(O54:O57)</f>
        <v>27199860</v>
      </c>
      <c r="P58" s="212"/>
      <c r="Q58" s="212">
        <f>SUM(Q54:Q57)</f>
        <v>56424106.07</v>
      </c>
      <c r="R58" s="240">
        <f>SUM(R54:R57)</f>
        <v>29224246.07</v>
      </c>
    </row>
    <row r="59" spans="12:21" x14ac:dyDescent="0.2">
      <c r="L59" s="16"/>
      <c r="U59" s="16"/>
    </row>
    <row r="60" spans="12:21" x14ac:dyDescent="0.2">
      <c r="L60" s="16"/>
      <c r="U60" s="16"/>
    </row>
    <row r="61" spans="12:21" ht="19" x14ac:dyDescent="0.25">
      <c r="L61" s="16"/>
      <c r="M61" s="18" t="s">
        <v>6</v>
      </c>
      <c r="U61" s="16"/>
    </row>
    <row r="62" spans="12:21" x14ac:dyDescent="0.2">
      <c r="L62" s="16"/>
      <c r="M62" s="297" t="s">
        <v>145</v>
      </c>
      <c r="N62" s="297"/>
      <c r="O62" s="297"/>
      <c r="P62" s="297"/>
      <c r="Q62" s="297"/>
      <c r="R62" s="297"/>
      <c r="S62" s="297"/>
      <c r="U62" s="16"/>
    </row>
    <row r="63" spans="12:21" x14ac:dyDescent="0.2">
      <c r="L63" s="16"/>
      <c r="M63" s="297"/>
      <c r="N63" s="297"/>
      <c r="O63" s="297"/>
      <c r="P63" s="297"/>
      <c r="Q63" s="297"/>
      <c r="R63" s="297"/>
      <c r="S63" s="297"/>
      <c r="U63" s="16"/>
    </row>
    <row r="64" spans="12:21" x14ac:dyDescent="0.2">
      <c r="L64" s="16"/>
      <c r="M64" s="297"/>
      <c r="N64" s="297"/>
      <c r="O64" s="297"/>
      <c r="P64" s="297"/>
      <c r="Q64" s="297"/>
      <c r="R64" s="297"/>
      <c r="S64" s="297"/>
      <c r="U64" s="16"/>
    </row>
    <row r="65" spans="12:22" x14ac:dyDescent="0.2">
      <c r="L65" s="16"/>
      <c r="M65" s="297"/>
      <c r="N65" s="297"/>
      <c r="O65" s="297"/>
      <c r="P65" s="297"/>
      <c r="Q65" s="297"/>
      <c r="R65" s="297"/>
      <c r="S65" s="297"/>
      <c r="U65" s="16"/>
    </row>
    <row r="66" spans="12:22" x14ac:dyDescent="0.2">
      <c r="L66" s="16"/>
      <c r="M66" s="297"/>
      <c r="N66" s="297"/>
      <c r="O66" s="297"/>
      <c r="P66" s="297"/>
      <c r="Q66" s="297"/>
      <c r="R66" s="297"/>
      <c r="S66" s="297"/>
      <c r="U66" s="16"/>
    </row>
    <row r="67" spans="12:22" x14ac:dyDescent="0.2">
      <c r="L67" s="16"/>
      <c r="M67" s="297"/>
      <c r="N67" s="297"/>
      <c r="O67" s="297"/>
      <c r="P67" s="297"/>
      <c r="Q67" s="297"/>
      <c r="R67" s="297"/>
      <c r="S67" s="297"/>
      <c r="U67" s="16"/>
    </row>
    <row r="68" spans="12:22" x14ac:dyDescent="0.2">
      <c r="L68" s="16"/>
      <c r="U68" s="16"/>
    </row>
    <row r="69" spans="12:22" ht="19" x14ac:dyDescent="0.25">
      <c r="L69" s="16"/>
      <c r="M69" s="18" t="s">
        <v>5</v>
      </c>
      <c r="U69" s="16"/>
    </row>
    <row r="70" spans="12:22" x14ac:dyDescent="0.2">
      <c r="L70" s="16"/>
      <c r="M70" s="15" t="s">
        <v>144</v>
      </c>
      <c r="U70" s="16"/>
    </row>
    <row r="71" spans="12:22" x14ac:dyDescent="0.2">
      <c r="L71" s="16"/>
      <c r="U71" s="16"/>
    </row>
    <row r="72" spans="12:22" x14ac:dyDescent="0.2">
      <c r="L72" s="16"/>
      <c r="U72" s="16"/>
    </row>
    <row r="73" spans="12:22" x14ac:dyDescent="0.2">
      <c r="L73" s="16"/>
      <c r="U73" s="16"/>
    </row>
    <row r="74" spans="12:22" x14ac:dyDescent="0.2">
      <c r="L74" s="16"/>
      <c r="U74" s="16"/>
    </row>
    <row r="75" spans="12:22" x14ac:dyDescent="0.2">
      <c r="L75" s="16"/>
      <c r="U75" s="16"/>
    </row>
    <row r="76" spans="12:22" x14ac:dyDescent="0.2">
      <c r="L76" s="16"/>
      <c r="U76" s="16"/>
    </row>
    <row r="77" spans="12:22" x14ac:dyDescent="0.2">
      <c r="L77" s="16"/>
      <c r="U77" s="16"/>
      <c r="V77" s="16"/>
    </row>
    <row r="78" spans="12:22" x14ac:dyDescent="0.2">
      <c r="L78" s="16"/>
      <c r="U78" s="16"/>
      <c r="V78" s="16"/>
    </row>
    <row r="79" spans="12:22" x14ac:dyDescent="0.2">
      <c r="L79" s="16"/>
      <c r="U79" s="16"/>
      <c r="V79" s="16"/>
    </row>
    <row r="80" spans="12:22" x14ac:dyDescent="0.2">
      <c r="L80" s="16"/>
      <c r="U80" s="16"/>
      <c r="V80" s="16"/>
    </row>
    <row r="81" spans="12:66" x14ac:dyDescent="0.2">
      <c r="L81" s="16"/>
      <c r="U81" s="16"/>
      <c r="V81" s="16"/>
      <c r="W81" s="16"/>
    </row>
    <row r="82" spans="12:66" x14ac:dyDescent="0.2">
      <c r="L82" s="16"/>
      <c r="U82" s="16"/>
      <c r="V82" s="16"/>
      <c r="W82" s="16"/>
    </row>
    <row r="83" spans="12:66" x14ac:dyDescent="0.2">
      <c r="L83" s="16"/>
      <c r="U83" s="16"/>
      <c r="V83" s="16"/>
      <c r="W83" s="16"/>
    </row>
    <row r="84" spans="12:66" x14ac:dyDescent="0.2">
      <c r="L84" s="16"/>
      <c r="U84" s="16"/>
      <c r="V84" s="16"/>
      <c r="W84" s="16"/>
    </row>
    <row r="85" spans="12:66" x14ac:dyDescent="0.2">
      <c r="L85" s="16"/>
      <c r="U85" s="16"/>
      <c r="V85" s="16"/>
      <c r="W85" s="16"/>
    </row>
    <row r="86" spans="12:66" x14ac:dyDescent="0.2">
      <c r="L86" s="16"/>
      <c r="U86" s="16"/>
      <c r="V86" s="16"/>
      <c r="W86" s="16"/>
    </row>
    <row r="87" spans="12:66" x14ac:dyDescent="0.2">
      <c r="L87" s="16"/>
      <c r="U87" s="16"/>
      <c r="V87" s="16"/>
      <c r="W87" s="16"/>
    </row>
    <row r="88" spans="12:66" x14ac:dyDescent="0.2">
      <c r="L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row>
    <row r="89" spans="12:66" x14ac:dyDescent="0.2">
      <c r="L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row>
    <row r="90" spans="12:66" x14ac:dyDescent="0.2">
      <c r="L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row>
    <row r="91" spans="12:66" x14ac:dyDescent="0.2">
      <c r="L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row>
    <row r="92" spans="12:66" x14ac:dyDescent="0.2">
      <c r="L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row>
    <row r="93" spans="12:66" x14ac:dyDescent="0.2">
      <c r="L93" s="16"/>
      <c r="M93" s="16"/>
      <c r="N93" s="16"/>
      <c r="O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row>
    <row r="94" spans="12:66" x14ac:dyDescent="0.2">
      <c r="L94" s="16"/>
      <c r="M94" s="16"/>
      <c r="N94" s="16"/>
      <c r="O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row>
    <row r="95" spans="12:66" x14ac:dyDescent="0.2">
      <c r="L95" s="16"/>
      <c r="M95" s="16"/>
      <c r="N95" s="16"/>
      <c r="O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row>
    <row r="96" spans="12:66" x14ac:dyDescent="0.2">
      <c r="L96" s="16"/>
      <c r="M96" s="16"/>
      <c r="N96" s="16"/>
      <c r="O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row>
    <row r="97" spans="1:66" x14ac:dyDescent="0.2">
      <c r="L97" s="16"/>
      <c r="M97" s="16"/>
      <c r="N97" s="16"/>
      <c r="O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row>
    <row r="98" spans="1:66" x14ac:dyDescent="0.2">
      <c r="L98" s="16"/>
      <c r="M98" s="16"/>
      <c r="N98" s="16"/>
      <c r="O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row>
    <row r="99" spans="1:66" x14ac:dyDescent="0.2">
      <c r="L99" s="16"/>
      <c r="N99" s="17"/>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row>
    <row r="100" spans="1:66" x14ac:dyDescent="0.2">
      <c r="L100" s="16"/>
      <c r="M100" s="16"/>
      <c r="N100" s="16"/>
      <c r="O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row>
    <row r="101" spans="1:66" x14ac:dyDescent="0.2">
      <c r="L101" s="16"/>
      <c r="M101" s="16"/>
      <c r="N101" s="16"/>
      <c r="O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row>
    <row r="102" spans="1:66" x14ac:dyDescent="0.2">
      <c r="L102" s="16"/>
      <c r="M102" s="16"/>
      <c r="N102" s="16"/>
      <c r="O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row>
    <row r="103" spans="1:66" x14ac:dyDescent="0.2">
      <c r="L103" s="16"/>
      <c r="M103" s="16"/>
      <c r="N103" s="16"/>
      <c r="O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row>
    <row r="104" spans="1:66" x14ac:dyDescent="0.2">
      <c r="L104" s="16"/>
      <c r="M104" s="16"/>
      <c r="N104" s="16"/>
      <c r="O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row>
    <row r="105" spans="1:66" x14ac:dyDescent="0.2">
      <c r="L105" s="16"/>
      <c r="M105" s="16"/>
      <c r="N105" s="16"/>
      <c r="O105" s="16"/>
      <c r="T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row>
    <row r="106" spans="1:66" x14ac:dyDescent="0.2">
      <c r="L106" s="16"/>
      <c r="M106" s="16"/>
      <c r="N106" s="16"/>
      <c r="O106" s="16"/>
      <c r="T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row>
    <row r="107" spans="1:66" x14ac:dyDescent="0.2">
      <c r="L107" s="16"/>
      <c r="M107" s="16"/>
      <c r="N107" s="16"/>
      <c r="O107" s="16"/>
      <c r="T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row>
    <row r="108" spans="1:66" x14ac:dyDescent="0.2">
      <c r="L108" s="16"/>
      <c r="M108" s="16"/>
      <c r="N108" s="16"/>
      <c r="O108" s="16"/>
      <c r="T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row>
    <row r="109" spans="1:66" x14ac:dyDescent="0.2">
      <c r="A109" s="16"/>
      <c r="B109" s="16"/>
      <c r="C109" s="16"/>
      <c r="D109" s="16"/>
      <c r="E109" s="16"/>
      <c r="F109" s="16"/>
      <c r="G109" s="16"/>
      <c r="H109" s="16"/>
      <c r="I109" s="16"/>
      <c r="J109" s="16"/>
      <c r="K109" s="16"/>
      <c r="L109" s="16"/>
      <c r="N109" s="17"/>
      <c r="T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row>
    <row r="110" spans="1:66" x14ac:dyDescent="0.2">
      <c r="A110" s="16"/>
      <c r="B110" s="16"/>
      <c r="C110" s="16"/>
      <c r="D110" s="16"/>
      <c r="E110" s="16"/>
      <c r="F110" s="16"/>
      <c r="G110" s="16"/>
      <c r="H110" s="16"/>
      <c r="I110" s="16"/>
      <c r="J110" s="16"/>
      <c r="K110" s="16"/>
      <c r="L110" s="16"/>
      <c r="M110" s="16"/>
      <c r="N110" s="16"/>
      <c r="O110" s="16"/>
      <c r="T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row>
    <row r="111" spans="1:66" x14ac:dyDescent="0.2">
      <c r="A111" s="16"/>
      <c r="B111" s="16"/>
      <c r="C111" s="16"/>
      <c r="D111" s="16"/>
      <c r="E111" s="16"/>
      <c r="F111" s="16"/>
      <c r="G111" s="16"/>
      <c r="H111" s="16"/>
      <c r="I111" s="16"/>
      <c r="J111" s="16"/>
      <c r="K111" s="16"/>
      <c r="L111" s="16"/>
      <c r="M111" s="16"/>
      <c r="N111" s="16"/>
      <c r="O111" s="16"/>
      <c r="T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row>
    <row r="112" spans="1:66" x14ac:dyDescent="0.2">
      <c r="A112" s="16"/>
      <c r="B112" s="16"/>
      <c r="C112" s="16"/>
      <c r="D112" s="16"/>
      <c r="E112" s="16"/>
      <c r="F112" s="16"/>
      <c r="G112" s="16"/>
      <c r="H112" s="16"/>
      <c r="I112" s="16"/>
      <c r="J112" s="16"/>
      <c r="K112" s="16"/>
      <c r="L112" s="16"/>
      <c r="M112" s="16"/>
      <c r="N112" s="16"/>
      <c r="O112" s="16"/>
      <c r="T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row>
    <row r="113" spans="1:66" x14ac:dyDescent="0.2">
      <c r="A113" s="16"/>
      <c r="B113" s="16"/>
      <c r="C113" s="16"/>
      <c r="D113" s="16"/>
      <c r="E113" s="16"/>
      <c r="F113" s="16"/>
      <c r="G113" s="16"/>
      <c r="H113" s="16"/>
      <c r="I113" s="16"/>
      <c r="J113" s="16"/>
      <c r="K113" s="16"/>
      <c r="L113" s="16"/>
      <c r="M113" s="16"/>
      <c r="N113" s="16"/>
      <c r="O113" s="16"/>
      <c r="T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row>
    <row r="114" spans="1:66" x14ac:dyDescent="0.2">
      <c r="A114" s="16"/>
      <c r="B114" s="16"/>
      <c r="C114" s="16"/>
      <c r="D114" s="16"/>
      <c r="E114" s="16"/>
      <c r="F114" s="16"/>
      <c r="G114" s="16"/>
      <c r="H114" s="16"/>
      <c r="I114" s="16"/>
      <c r="J114" s="16"/>
      <c r="K114" s="16"/>
      <c r="L114" s="16"/>
      <c r="M114" s="16"/>
      <c r="N114" s="16"/>
      <c r="O114" s="16"/>
      <c r="T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row>
    <row r="115" spans="1:66" x14ac:dyDescent="0.2">
      <c r="A115" s="16"/>
      <c r="B115" s="16"/>
      <c r="C115" s="16"/>
      <c r="D115" s="16"/>
      <c r="E115" s="16"/>
      <c r="F115" s="16"/>
      <c r="G115" s="16"/>
      <c r="H115" s="16"/>
      <c r="I115" s="16"/>
      <c r="J115" s="16"/>
      <c r="K115" s="16"/>
      <c r="L115" s="16"/>
      <c r="M115" s="16"/>
      <c r="N115" s="16"/>
      <c r="O115" s="16"/>
      <c r="T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row>
    <row r="116" spans="1:66" x14ac:dyDescent="0.2">
      <c r="A116" s="16"/>
      <c r="B116" s="16"/>
      <c r="C116" s="16"/>
      <c r="D116" s="16"/>
      <c r="E116" s="16"/>
      <c r="F116" s="16"/>
      <c r="G116" s="16"/>
      <c r="H116" s="16"/>
      <c r="I116" s="16"/>
      <c r="J116" s="16"/>
      <c r="K116" s="16"/>
      <c r="L116" s="16"/>
      <c r="M116" s="16"/>
      <c r="N116" s="16"/>
      <c r="O116" s="16"/>
      <c r="T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row>
    <row r="117" spans="1:66" x14ac:dyDescent="0.2">
      <c r="A117" s="16"/>
      <c r="B117" s="16"/>
      <c r="C117" s="16"/>
      <c r="D117" s="16"/>
      <c r="E117" s="16"/>
      <c r="F117" s="16"/>
      <c r="G117" s="16"/>
      <c r="H117" s="16"/>
      <c r="I117" s="16"/>
      <c r="J117" s="16"/>
      <c r="K117" s="16"/>
      <c r="L117" s="16"/>
      <c r="M117" s="16"/>
      <c r="N117" s="16"/>
      <c r="O117" s="16"/>
      <c r="T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row>
    <row r="118" spans="1:66" x14ac:dyDescent="0.2">
      <c r="A118" s="16"/>
      <c r="B118" s="16"/>
      <c r="C118" s="16"/>
      <c r="D118" s="16"/>
      <c r="E118" s="16"/>
      <c r="F118" s="16"/>
      <c r="G118" s="16"/>
      <c r="H118" s="16"/>
      <c r="I118" s="16"/>
      <c r="J118" s="16"/>
      <c r="K118" s="16"/>
      <c r="L118" s="16"/>
      <c r="M118" s="16"/>
      <c r="N118" s="16"/>
      <c r="O118" s="16"/>
      <c r="T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row>
    <row r="119" spans="1:66" x14ac:dyDescent="0.2">
      <c r="A119" s="16"/>
      <c r="B119" s="16"/>
      <c r="C119" s="16"/>
      <c r="D119" s="16"/>
      <c r="E119" s="16"/>
      <c r="F119" s="16"/>
      <c r="G119" s="16"/>
      <c r="H119" s="16"/>
      <c r="I119" s="16"/>
      <c r="J119" s="16"/>
      <c r="K119" s="16"/>
      <c r="L119" s="16"/>
      <c r="N119" s="17"/>
      <c r="T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row>
    <row r="120" spans="1:66" x14ac:dyDescent="0.2">
      <c r="A120" s="16"/>
      <c r="B120" s="16"/>
      <c r="C120" s="16"/>
      <c r="D120" s="16"/>
      <c r="E120" s="16"/>
      <c r="F120" s="16"/>
      <c r="G120" s="16"/>
      <c r="H120" s="16"/>
      <c r="I120" s="16"/>
      <c r="J120" s="16"/>
      <c r="K120" s="16"/>
      <c r="L120" s="16"/>
      <c r="M120" s="16"/>
      <c r="N120" s="16"/>
      <c r="O120" s="16"/>
      <c r="P120" s="16"/>
      <c r="Q120" s="16"/>
      <c r="R120" s="16"/>
      <c r="S120" s="16"/>
      <c r="T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row>
    <row r="121" spans="1:66" x14ac:dyDescent="0.2">
      <c r="A121" s="16"/>
      <c r="B121" s="16"/>
      <c r="C121" s="16"/>
      <c r="D121" s="16"/>
      <c r="E121" s="16"/>
      <c r="F121" s="16"/>
      <c r="G121" s="16"/>
      <c r="H121" s="16"/>
      <c r="I121" s="16"/>
      <c r="J121" s="16"/>
      <c r="K121" s="16"/>
      <c r="L121" s="16"/>
      <c r="M121" s="16"/>
      <c r="N121" s="16"/>
      <c r="O121" s="16"/>
      <c r="P121" s="16"/>
      <c r="Q121" s="16"/>
      <c r="R121" s="16"/>
      <c r="S121" s="16"/>
      <c r="T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row>
    <row r="122" spans="1:66" x14ac:dyDescent="0.2">
      <c r="A122" s="16"/>
      <c r="B122" s="16"/>
      <c r="C122" s="16"/>
      <c r="D122" s="16"/>
      <c r="E122" s="16"/>
      <c r="F122" s="16"/>
      <c r="G122" s="16"/>
      <c r="H122" s="16"/>
      <c r="I122" s="16"/>
      <c r="J122" s="16"/>
      <c r="K122" s="16"/>
      <c r="L122" s="16"/>
      <c r="M122" s="16"/>
      <c r="N122" s="16"/>
      <c r="O122" s="16"/>
      <c r="P122" s="16"/>
      <c r="Q122" s="16"/>
      <c r="R122" s="16"/>
      <c r="S122" s="16"/>
      <c r="T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row>
    <row r="123" spans="1:66" x14ac:dyDescent="0.2">
      <c r="A123" s="16"/>
      <c r="B123" s="16"/>
      <c r="C123" s="16"/>
      <c r="D123" s="16"/>
      <c r="E123" s="16"/>
      <c r="F123" s="16"/>
      <c r="G123" s="16"/>
      <c r="H123" s="16"/>
      <c r="I123" s="16"/>
      <c r="J123" s="16"/>
      <c r="K123" s="16"/>
      <c r="L123" s="16"/>
      <c r="M123" s="16"/>
      <c r="N123" s="16"/>
      <c r="O123" s="16"/>
      <c r="P123" s="16"/>
      <c r="Q123" s="16"/>
      <c r="R123" s="16"/>
      <c r="S123" s="16"/>
      <c r="T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row>
    <row r="124" spans="1:66" x14ac:dyDescent="0.2">
      <c r="A124" s="16"/>
      <c r="B124" s="16"/>
      <c r="C124" s="16"/>
      <c r="D124" s="16"/>
      <c r="E124" s="16"/>
      <c r="F124" s="16"/>
      <c r="G124" s="16"/>
      <c r="H124" s="16"/>
      <c r="I124" s="16"/>
      <c r="J124" s="16"/>
      <c r="K124" s="16"/>
      <c r="L124" s="16"/>
      <c r="M124" s="16"/>
      <c r="N124" s="16"/>
      <c r="O124" s="16"/>
      <c r="P124" s="16"/>
      <c r="Q124" s="16"/>
      <c r="R124" s="16"/>
      <c r="S124" s="16"/>
      <c r="T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row>
    <row r="125" spans="1:66" x14ac:dyDescent="0.2">
      <c r="A125" s="16"/>
      <c r="B125" s="16"/>
      <c r="C125" s="16"/>
      <c r="D125" s="16"/>
      <c r="E125" s="16"/>
      <c r="F125" s="16"/>
      <c r="G125" s="16"/>
      <c r="H125" s="16"/>
      <c r="I125" s="16"/>
      <c r="J125" s="16"/>
      <c r="K125" s="16"/>
      <c r="L125" s="16"/>
      <c r="M125" s="16"/>
      <c r="N125" s="16"/>
      <c r="O125" s="16"/>
      <c r="P125" s="16"/>
      <c r="Q125" s="16"/>
      <c r="R125" s="16"/>
      <c r="S125" s="16"/>
      <c r="T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row>
    <row r="126" spans="1:66" x14ac:dyDescent="0.2">
      <c r="A126" s="16"/>
      <c r="B126" s="16"/>
      <c r="C126" s="16"/>
      <c r="D126" s="16"/>
      <c r="E126" s="16"/>
      <c r="F126" s="16"/>
      <c r="G126" s="16"/>
      <c r="H126" s="16"/>
      <c r="I126" s="16"/>
      <c r="J126" s="16"/>
      <c r="K126" s="16"/>
      <c r="L126" s="16"/>
      <c r="M126" s="16"/>
      <c r="N126" s="16"/>
      <c r="O126" s="16"/>
      <c r="P126" s="16"/>
      <c r="Q126" s="16"/>
      <c r="R126" s="16"/>
      <c r="S126" s="16"/>
      <c r="T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row>
    <row r="127" spans="1:66" x14ac:dyDescent="0.2">
      <c r="A127" s="16"/>
      <c r="B127" s="16"/>
      <c r="C127" s="16"/>
      <c r="D127" s="16"/>
      <c r="E127" s="16"/>
      <c r="F127" s="16"/>
      <c r="G127" s="16"/>
      <c r="H127" s="16"/>
      <c r="I127" s="16"/>
      <c r="J127" s="16"/>
      <c r="K127" s="16"/>
      <c r="L127" s="16"/>
      <c r="M127" s="16"/>
      <c r="N127" s="16"/>
      <c r="O127" s="16"/>
      <c r="P127" s="16"/>
      <c r="Q127" s="16"/>
      <c r="R127" s="16"/>
      <c r="S127" s="16"/>
      <c r="T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row>
    <row r="128" spans="1:66" x14ac:dyDescent="0.2">
      <c r="A128" s="16"/>
      <c r="B128" s="16"/>
      <c r="C128" s="16"/>
      <c r="D128" s="16"/>
      <c r="E128" s="16"/>
      <c r="F128" s="16"/>
      <c r="G128" s="16"/>
      <c r="H128" s="16"/>
      <c r="I128" s="16"/>
      <c r="J128" s="16"/>
      <c r="K128" s="16"/>
      <c r="L128" s="16"/>
      <c r="M128" s="16"/>
      <c r="N128" s="16"/>
      <c r="O128" s="16"/>
      <c r="P128" s="16"/>
      <c r="Q128" s="16"/>
      <c r="R128" s="16"/>
      <c r="S128" s="16"/>
      <c r="T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row>
    <row r="129" spans="1:66" x14ac:dyDescent="0.2">
      <c r="A129" s="16"/>
      <c r="B129" s="16"/>
      <c r="C129" s="16"/>
      <c r="D129" s="16"/>
      <c r="E129" s="16"/>
      <c r="F129" s="16"/>
      <c r="G129" s="16"/>
      <c r="H129" s="16"/>
      <c r="I129" s="16"/>
      <c r="J129" s="16"/>
      <c r="K129" s="16"/>
      <c r="L129" s="16"/>
      <c r="M129" s="16"/>
      <c r="N129" s="16"/>
      <c r="O129" s="16"/>
      <c r="P129" s="16"/>
      <c r="Q129" s="16"/>
      <c r="R129" s="16"/>
      <c r="S129" s="16"/>
      <c r="T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row>
    <row r="130" spans="1:66" x14ac:dyDescent="0.2">
      <c r="A130" s="16"/>
      <c r="B130" s="16"/>
      <c r="C130" s="16"/>
      <c r="D130" s="16"/>
      <c r="E130" s="16"/>
      <c r="F130" s="16"/>
      <c r="G130" s="16"/>
      <c r="H130" s="16"/>
      <c r="I130" s="16"/>
      <c r="J130" s="16"/>
      <c r="K130" s="16"/>
      <c r="M130" s="16"/>
      <c r="N130" s="16"/>
      <c r="O130" s="16"/>
      <c r="P130" s="16"/>
      <c r="Q130" s="16"/>
      <c r="R130" s="16"/>
      <c r="S130" s="16"/>
      <c r="T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row>
    <row r="131" spans="1:66" x14ac:dyDescent="0.2">
      <c r="A131" s="16"/>
      <c r="B131" s="16"/>
      <c r="C131" s="16"/>
      <c r="D131" s="16"/>
      <c r="E131" s="16"/>
      <c r="F131" s="16"/>
      <c r="G131" s="16"/>
      <c r="H131" s="16"/>
      <c r="I131" s="16"/>
      <c r="J131" s="16"/>
      <c r="K131" s="16"/>
      <c r="M131" s="16"/>
      <c r="N131" s="16"/>
      <c r="O131" s="16"/>
      <c r="P131" s="16"/>
      <c r="Q131" s="16"/>
      <c r="R131" s="16"/>
      <c r="S131" s="16"/>
      <c r="T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row>
    <row r="132" spans="1:66" x14ac:dyDescent="0.2">
      <c r="A132" s="16"/>
      <c r="B132" s="16"/>
      <c r="C132" s="16"/>
      <c r="D132" s="16"/>
      <c r="E132" s="16"/>
      <c r="F132" s="16"/>
      <c r="G132" s="16"/>
      <c r="H132" s="16"/>
      <c r="I132" s="16"/>
      <c r="J132" s="16"/>
      <c r="K132" s="16"/>
      <c r="M132" s="16"/>
      <c r="N132" s="16"/>
      <c r="O132" s="16"/>
      <c r="P132" s="16"/>
      <c r="Q132" s="16"/>
      <c r="R132" s="16"/>
      <c r="S132" s="16"/>
      <c r="T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row>
    <row r="133" spans="1:66" x14ac:dyDescent="0.2">
      <c r="A133" s="16"/>
      <c r="B133" s="16"/>
      <c r="C133" s="16"/>
      <c r="D133" s="16"/>
      <c r="E133" s="16"/>
      <c r="F133" s="16"/>
      <c r="G133" s="16"/>
      <c r="H133" s="16"/>
      <c r="I133" s="16"/>
      <c r="J133" s="16"/>
      <c r="K133" s="16"/>
      <c r="M133" s="16"/>
      <c r="N133" s="16"/>
      <c r="O133" s="16"/>
      <c r="P133" s="16"/>
      <c r="Q133" s="16"/>
      <c r="R133" s="16"/>
      <c r="S133" s="16"/>
      <c r="T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row>
    <row r="134" spans="1:66" x14ac:dyDescent="0.2">
      <c r="A134" s="16"/>
      <c r="B134" s="16"/>
      <c r="C134" s="16"/>
      <c r="D134" s="16"/>
      <c r="E134" s="16"/>
      <c r="F134" s="16"/>
      <c r="G134" s="16"/>
      <c r="H134" s="16"/>
      <c r="I134" s="16"/>
      <c r="J134" s="16"/>
      <c r="K134" s="16"/>
      <c r="M134" s="16"/>
      <c r="N134" s="16"/>
      <c r="O134" s="16"/>
      <c r="P134" s="16"/>
      <c r="Q134" s="16"/>
      <c r="R134" s="16"/>
      <c r="S134" s="16"/>
      <c r="T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row>
    <row r="135" spans="1:66" x14ac:dyDescent="0.2">
      <c r="A135" s="16"/>
      <c r="B135" s="16"/>
      <c r="C135" s="16"/>
      <c r="D135" s="16"/>
      <c r="E135" s="16"/>
      <c r="F135" s="16"/>
      <c r="G135" s="16"/>
      <c r="H135" s="16"/>
      <c r="I135" s="16"/>
      <c r="J135" s="16"/>
      <c r="K135" s="16"/>
      <c r="M135" s="16"/>
      <c r="N135" s="16"/>
      <c r="O135" s="16"/>
      <c r="P135" s="16"/>
      <c r="Q135" s="16"/>
      <c r="R135" s="16"/>
      <c r="S135" s="16"/>
      <c r="T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row>
    <row r="136" spans="1:66" x14ac:dyDescent="0.2">
      <c r="A136" s="16"/>
      <c r="B136" s="16"/>
      <c r="C136" s="16"/>
      <c r="D136" s="16"/>
      <c r="E136" s="16"/>
      <c r="F136" s="16"/>
      <c r="G136" s="16"/>
      <c r="H136" s="16"/>
      <c r="I136" s="16"/>
      <c r="J136" s="16"/>
      <c r="K136" s="16"/>
      <c r="M136" s="16"/>
      <c r="N136" s="16"/>
      <c r="O136" s="16"/>
      <c r="P136" s="16"/>
      <c r="Q136" s="16"/>
      <c r="R136" s="16"/>
      <c r="S136" s="16"/>
      <c r="T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row>
    <row r="137" spans="1:66" x14ac:dyDescent="0.2">
      <c r="A137" s="16"/>
      <c r="B137" s="16"/>
      <c r="C137" s="16"/>
      <c r="D137" s="16"/>
      <c r="E137" s="16"/>
      <c r="F137" s="16"/>
      <c r="G137" s="16"/>
      <c r="H137" s="16"/>
      <c r="I137" s="16"/>
      <c r="J137" s="16"/>
      <c r="K137" s="16"/>
      <c r="M137" s="16"/>
      <c r="N137" s="16"/>
      <c r="O137" s="16"/>
      <c r="P137" s="16"/>
      <c r="Q137" s="16"/>
      <c r="R137" s="16"/>
      <c r="S137" s="16"/>
      <c r="T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row>
    <row r="138" spans="1:66" x14ac:dyDescent="0.2">
      <c r="A138" s="16"/>
      <c r="B138" s="16"/>
      <c r="C138" s="16"/>
      <c r="D138" s="16"/>
      <c r="E138" s="16"/>
      <c r="F138" s="16"/>
      <c r="G138" s="16"/>
      <c r="H138" s="16"/>
      <c r="I138" s="16"/>
      <c r="J138" s="16"/>
      <c r="K138" s="16"/>
      <c r="M138" s="16"/>
      <c r="N138" s="16"/>
      <c r="O138" s="16"/>
      <c r="P138" s="16"/>
      <c r="Q138" s="16"/>
      <c r="R138" s="16"/>
      <c r="S138" s="16"/>
      <c r="T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row>
    <row r="139" spans="1:66" x14ac:dyDescent="0.2">
      <c r="A139" s="16"/>
      <c r="B139" s="16"/>
      <c r="C139" s="16"/>
      <c r="D139" s="16"/>
      <c r="E139" s="16"/>
      <c r="F139" s="16"/>
      <c r="G139" s="16"/>
      <c r="H139" s="16"/>
      <c r="I139" s="16"/>
      <c r="J139" s="16"/>
      <c r="K139" s="16"/>
      <c r="M139" s="16"/>
      <c r="N139" s="16"/>
      <c r="O139" s="16"/>
      <c r="P139" s="16"/>
      <c r="Q139" s="16"/>
      <c r="R139" s="16"/>
      <c r="S139" s="16"/>
      <c r="T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row>
    <row r="140" spans="1:66" x14ac:dyDescent="0.2">
      <c r="A140" s="16"/>
      <c r="B140" s="16"/>
      <c r="C140" s="16"/>
      <c r="D140" s="16"/>
      <c r="E140" s="16"/>
      <c r="F140" s="16"/>
      <c r="G140" s="16"/>
      <c r="H140" s="16"/>
      <c r="I140" s="16"/>
      <c r="J140" s="16"/>
      <c r="K140" s="16"/>
      <c r="M140" s="16"/>
      <c r="N140" s="16"/>
      <c r="O140" s="16"/>
      <c r="P140" s="16"/>
      <c r="Q140" s="16"/>
      <c r="R140" s="16"/>
      <c r="S140" s="16"/>
      <c r="T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row>
    <row r="141" spans="1:66" x14ac:dyDescent="0.2">
      <c r="A141" s="16"/>
      <c r="B141" s="16"/>
      <c r="C141" s="16"/>
      <c r="D141" s="16"/>
      <c r="E141" s="16"/>
      <c r="F141" s="16"/>
      <c r="G141" s="16"/>
      <c r="H141" s="16"/>
      <c r="I141" s="16"/>
      <c r="J141" s="16"/>
      <c r="K141" s="16"/>
      <c r="M141" s="16"/>
      <c r="N141" s="16"/>
      <c r="O141" s="16"/>
      <c r="P141" s="16"/>
      <c r="Q141" s="16"/>
      <c r="R141" s="16"/>
      <c r="S141" s="16"/>
      <c r="T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row>
    <row r="142" spans="1:66" x14ac:dyDescent="0.2">
      <c r="A142" s="16"/>
      <c r="B142" s="16"/>
      <c r="C142" s="16"/>
      <c r="D142" s="16"/>
      <c r="E142" s="16"/>
      <c r="F142" s="16"/>
      <c r="G142" s="16"/>
      <c r="H142" s="16"/>
      <c r="I142" s="16"/>
      <c r="J142" s="16"/>
      <c r="K142" s="16"/>
      <c r="M142" s="16"/>
      <c r="N142" s="16"/>
      <c r="O142" s="16"/>
      <c r="P142" s="16"/>
      <c r="Q142" s="16"/>
      <c r="R142" s="16"/>
      <c r="S142" s="16"/>
      <c r="T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row>
    <row r="143" spans="1:66" x14ac:dyDescent="0.2">
      <c r="A143" s="16"/>
      <c r="B143" s="16"/>
      <c r="C143" s="16"/>
      <c r="D143" s="16"/>
      <c r="E143" s="16"/>
      <c r="F143" s="16"/>
      <c r="G143" s="16"/>
      <c r="H143" s="16"/>
      <c r="I143" s="16"/>
      <c r="J143" s="16"/>
      <c r="K143" s="16"/>
      <c r="M143" s="16"/>
      <c r="N143" s="16"/>
      <c r="O143" s="16"/>
      <c r="P143" s="16"/>
      <c r="Q143" s="16"/>
      <c r="R143" s="16"/>
      <c r="S143" s="16"/>
      <c r="T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row>
    <row r="144" spans="1:66" x14ac:dyDescent="0.2">
      <c r="A144" s="16"/>
      <c r="B144" s="16"/>
      <c r="C144" s="16"/>
      <c r="D144" s="16"/>
      <c r="E144" s="16"/>
      <c r="F144" s="16"/>
      <c r="G144" s="16"/>
      <c r="H144" s="16"/>
      <c r="I144" s="16"/>
      <c r="J144" s="16"/>
      <c r="K144" s="16"/>
      <c r="M144" s="16"/>
      <c r="N144" s="16"/>
      <c r="O144" s="16"/>
      <c r="P144" s="16"/>
      <c r="Q144" s="16"/>
      <c r="R144" s="16"/>
      <c r="S144" s="16"/>
      <c r="T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row>
    <row r="145" spans="1:66" x14ac:dyDescent="0.2">
      <c r="A145" s="16"/>
      <c r="B145" s="16"/>
      <c r="C145" s="16"/>
      <c r="D145" s="16"/>
      <c r="E145" s="16"/>
      <c r="F145" s="16"/>
      <c r="G145" s="16"/>
      <c r="H145" s="16"/>
      <c r="I145" s="16"/>
      <c r="J145" s="16"/>
      <c r="K145" s="16"/>
      <c r="M145" s="16"/>
      <c r="N145" s="16"/>
      <c r="O145" s="16"/>
      <c r="P145" s="16"/>
      <c r="Q145" s="16"/>
      <c r="R145" s="16"/>
      <c r="S145" s="16"/>
      <c r="T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row>
    <row r="146" spans="1:66" x14ac:dyDescent="0.2">
      <c r="A146" s="16"/>
      <c r="B146" s="16"/>
      <c r="C146" s="16"/>
      <c r="D146" s="16"/>
      <c r="E146" s="16"/>
      <c r="F146" s="16"/>
      <c r="G146" s="16"/>
      <c r="H146" s="16"/>
      <c r="I146" s="16"/>
      <c r="J146" s="16"/>
      <c r="K146" s="16"/>
      <c r="M146" s="16"/>
      <c r="N146" s="16"/>
      <c r="O146" s="16"/>
      <c r="P146" s="16"/>
      <c r="Q146" s="16"/>
      <c r="R146" s="16"/>
      <c r="S146" s="16"/>
      <c r="T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row>
    <row r="147" spans="1:66" x14ac:dyDescent="0.2">
      <c r="A147" s="16"/>
      <c r="B147" s="16"/>
      <c r="C147" s="16"/>
      <c r="D147" s="16"/>
      <c r="E147" s="16"/>
      <c r="F147" s="16"/>
      <c r="G147" s="16"/>
      <c r="H147" s="16"/>
      <c r="I147" s="16"/>
      <c r="J147" s="16"/>
      <c r="K147" s="16"/>
      <c r="M147" s="16"/>
      <c r="N147" s="16"/>
      <c r="O147" s="16"/>
      <c r="P147" s="16"/>
      <c r="Q147" s="16"/>
      <c r="R147" s="16"/>
      <c r="S147" s="16"/>
      <c r="T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row>
    <row r="148" spans="1:66" x14ac:dyDescent="0.2">
      <c r="A148" s="16"/>
      <c r="B148" s="16"/>
      <c r="C148" s="16"/>
      <c r="D148" s="16"/>
      <c r="E148" s="16"/>
      <c r="F148" s="16"/>
      <c r="G148" s="16"/>
      <c r="H148" s="16"/>
      <c r="I148" s="16"/>
      <c r="J148" s="16"/>
      <c r="K148" s="16"/>
      <c r="M148" s="16"/>
      <c r="N148" s="16"/>
      <c r="O148" s="16"/>
      <c r="P148" s="16"/>
      <c r="Q148" s="16"/>
      <c r="R148" s="16"/>
      <c r="S148" s="16"/>
      <c r="T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row>
    <row r="149" spans="1:66" x14ac:dyDescent="0.2">
      <c r="A149" s="16"/>
      <c r="B149" s="16"/>
      <c r="C149" s="16"/>
      <c r="D149" s="16"/>
      <c r="E149" s="16"/>
      <c r="F149" s="16"/>
      <c r="G149" s="16"/>
      <c r="H149" s="16"/>
      <c r="I149" s="16"/>
      <c r="J149" s="16"/>
      <c r="K149" s="16"/>
      <c r="M149" s="16"/>
      <c r="N149" s="16"/>
      <c r="O149" s="16"/>
      <c r="P149" s="16"/>
      <c r="Q149" s="16"/>
      <c r="R149" s="16"/>
      <c r="S149" s="16"/>
      <c r="T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row>
    <row r="150" spans="1:66" x14ac:dyDescent="0.2">
      <c r="A150" s="16"/>
      <c r="B150" s="16"/>
      <c r="C150" s="16"/>
      <c r="D150" s="16"/>
      <c r="E150" s="16"/>
      <c r="F150" s="16"/>
      <c r="G150" s="16"/>
      <c r="H150" s="16"/>
      <c r="I150" s="16"/>
      <c r="J150" s="16"/>
      <c r="K150" s="16"/>
      <c r="M150" s="16"/>
      <c r="N150" s="16"/>
      <c r="O150" s="16"/>
      <c r="P150" s="16"/>
      <c r="Q150" s="16"/>
      <c r="R150" s="16"/>
      <c r="S150" s="16"/>
      <c r="T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row>
    <row r="151" spans="1:66" x14ac:dyDescent="0.2">
      <c r="A151" s="16"/>
      <c r="B151" s="16"/>
      <c r="C151" s="16"/>
      <c r="D151" s="16"/>
      <c r="E151" s="16"/>
      <c r="F151" s="16"/>
      <c r="G151" s="16"/>
      <c r="H151" s="16"/>
      <c r="I151" s="16"/>
      <c r="J151" s="16"/>
      <c r="K151" s="16"/>
      <c r="M151" s="16"/>
      <c r="N151" s="16"/>
      <c r="O151" s="16"/>
      <c r="P151" s="16"/>
      <c r="Q151" s="16"/>
      <c r="R151" s="16"/>
      <c r="S151" s="16"/>
      <c r="T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row>
    <row r="152" spans="1:66" x14ac:dyDescent="0.2">
      <c r="A152" s="16"/>
      <c r="B152" s="16"/>
      <c r="C152" s="16"/>
      <c r="D152" s="16"/>
      <c r="E152" s="16"/>
      <c r="F152" s="16"/>
      <c r="G152" s="16"/>
      <c r="H152" s="16"/>
      <c r="I152" s="16"/>
      <c r="J152" s="16"/>
      <c r="K152" s="16"/>
      <c r="M152" s="16"/>
      <c r="N152" s="16"/>
      <c r="O152" s="16"/>
      <c r="P152" s="16"/>
      <c r="Q152" s="16"/>
      <c r="R152" s="16"/>
      <c r="S152" s="16"/>
      <c r="T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row>
    <row r="153" spans="1:66" x14ac:dyDescent="0.2">
      <c r="A153" s="16"/>
      <c r="B153" s="16"/>
      <c r="C153" s="16"/>
      <c r="D153" s="16"/>
      <c r="E153" s="16"/>
      <c r="F153" s="16"/>
      <c r="G153" s="16"/>
      <c r="H153" s="16"/>
      <c r="I153" s="16"/>
      <c r="J153" s="16"/>
      <c r="K153" s="16"/>
      <c r="M153" s="16"/>
      <c r="N153" s="16"/>
      <c r="O153" s="16"/>
      <c r="P153" s="16"/>
      <c r="Q153" s="16"/>
      <c r="R153" s="16"/>
      <c r="S153" s="16"/>
      <c r="T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row>
    <row r="154" spans="1:66" x14ac:dyDescent="0.2">
      <c r="A154" s="16"/>
      <c r="B154" s="16"/>
      <c r="C154" s="16"/>
      <c r="D154" s="16"/>
      <c r="E154" s="16"/>
      <c r="F154" s="16"/>
      <c r="G154" s="16"/>
      <c r="H154" s="16"/>
      <c r="I154" s="16"/>
      <c r="J154" s="16"/>
      <c r="K154" s="16"/>
      <c r="M154" s="16"/>
      <c r="N154" s="16"/>
      <c r="O154" s="16"/>
      <c r="P154" s="16"/>
      <c r="Q154" s="16"/>
      <c r="R154" s="16"/>
      <c r="S154" s="16"/>
      <c r="T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row>
    <row r="155" spans="1:66" x14ac:dyDescent="0.2">
      <c r="A155" s="16"/>
      <c r="B155" s="16"/>
      <c r="C155" s="16"/>
      <c r="D155" s="16"/>
      <c r="E155" s="16"/>
      <c r="F155" s="16"/>
      <c r="G155" s="16"/>
      <c r="H155" s="16"/>
      <c r="I155" s="16"/>
      <c r="J155" s="16"/>
      <c r="K155" s="16"/>
      <c r="M155" s="16"/>
      <c r="N155" s="16"/>
      <c r="O155" s="16"/>
      <c r="P155" s="16"/>
      <c r="Q155" s="16"/>
      <c r="R155" s="16"/>
      <c r="S155" s="16"/>
      <c r="T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row>
    <row r="156" spans="1:66" x14ac:dyDescent="0.2">
      <c r="A156" s="16"/>
      <c r="B156" s="16"/>
      <c r="C156" s="16"/>
      <c r="D156" s="16"/>
      <c r="E156" s="16"/>
      <c r="F156" s="16"/>
      <c r="G156" s="16"/>
      <c r="H156" s="16"/>
      <c r="I156" s="16"/>
      <c r="J156" s="16"/>
      <c r="K156" s="16"/>
      <c r="M156" s="16"/>
      <c r="N156" s="16"/>
      <c r="O156" s="16"/>
      <c r="P156" s="16"/>
      <c r="Q156" s="16"/>
      <c r="R156" s="16"/>
      <c r="S156" s="16"/>
      <c r="T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row>
    <row r="157" spans="1:66" x14ac:dyDescent="0.2">
      <c r="A157" s="16"/>
      <c r="B157" s="16"/>
      <c r="C157" s="16"/>
      <c r="D157" s="16"/>
      <c r="E157" s="16"/>
      <c r="F157" s="16"/>
      <c r="G157" s="16"/>
      <c r="H157" s="16"/>
      <c r="I157" s="16"/>
      <c r="J157" s="16"/>
      <c r="K157" s="16"/>
      <c r="M157" s="16"/>
      <c r="N157" s="16"/>
      <c r="O157" s="16"/>
      <c r="P157" s="16"/>
      <c r="Q157" s="16"/>
      <c r="R157" s="16"/>
      <c r="S157" s="16"/>
      <c r="T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row>
    <row r="158" spans="1:66" x14ac:dyDescent="0.2">
      <c r="A158" s="16"/>
      <c r="B158" s="16"/>
      <c r="C158" s="16"/>
      <c r="D158" s="16"/>
      <c r="E158" s="16"/>
      <c r="F158" s="16"/>
      <c r="G158" s="16"/>
      <c r="H158" s="16"/>
      <c r="I158" s="16"/>
      <c r="J158" s="16"/>
      <c r="K158" s="16"/>
      <c r="M158" s="16"/>
      <c r="N158" s="16"/>
      <c r="O158" s="16"/>
      <c r="P158" s="16"/>
      <c r="Q158" s="16"/>
      <c r="R158" s="16"/>
      <c r="S158" s="16"/>
      <c r="T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row>
    <row r="159" spans="1:66" x14ac:dyDescent="0.2">
      <c r="A159" s="16"/>
      <c r="B159" s="16"/>
      <c r="C159" s="16"/>
      <c r="D159" s="16"/>
      <c r="E159" s="16"/>
      <c r="F159" s="16"/>
      <c r="G159" s="16"/>
      <c r="H159" s="16"/>
      <c r="I159" s="16"/>
      <c r="J159" s="16"/>
      <c r="K159" s="16"/>
      <c r="M159" s="16"/>
      <c r="N159" s="16"/>
      <c r="O159" s="16"/>
      <c r="P159" s="16"/>
      <c r="Q159" s="16"/>
      <c r="R159" s="16"/>
      <c r="S159" s="16"/>
      <c r="T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row>
    <row r="160" spans="1:66" x14ac:dyDescent="0.2">
      <c r="A160" s="16"/>
      <c r="B160" s="16"/>
      <c r="C160" s="16"/>
      <c r="D160" s="16"/>
      <c r="E160" s="16"/>
      <c r="F160" s="16"/>
      <c r="G160" s="16"/>
      <c r="H160" s="16"/>
      <c r="I160" s="16"/>
      <c r="J160" s="16"/>
      <c r="K160" s="16"/>
      <c r="M160" s="16"/>
      <c r="N160" s="16"/>
      <c r="O160" s="16"/>
      <c r="P160" s="16"/>
      <c r="Q160" s="16"/>
      <c r="R160" s="16"/>
      <c r="S160" s="16"/>
      <c r="T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row>
    <row r="161" spans="1:66" x14ac:dyDescent="0.2">
      <c r="A161" s="16"/>
      <c r="B161" s="16"/>
      <c r="C161" s="16"/>
      <c r="D161" s="16"/>
      <c r="E161" s="16"/>
      <c r="F161" s="16"/>
      <c r="G161" s="16"/>
      <c r="H161" s="16"/>
      <c r="I161" s="16"/>
      <c r="J161" s="16"/>
      <c r="K161" s="16"/>
      <c r="M161" s="16"/>
      <c r="N161" s="16"/>
      <c r="O161" s="16"/>
      <c r="P161" s="16"/>
      <c r="Q161" s="16"/>
      <c r="R161" s="16"/>
      <c r="S161" s="16"/>
      <c r="T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row>
    <row r="162" spans="1:66" x14ac:dyDescent="0.2">
      <c r="A162" s="16"/>
      <c r="B162" s="16"/>
      <c r="C162" s="16"/>
      <c r="D162" s="16"/>
      <c r="E162" s="16"/>
      <c r="F162" s="16"/>
      <c r="G162" s="16"/>
      <c r="H162" s="16"/>
      <c r="I162" s="16"/>
      <c r="J162" s="16"/>
      <c r="K162" s="16"/>
      <c r="M162" s="16"/>
      <c r="N162" s="16"/>
      <c r="O162" s="16"/>
      <c r="P162" s="16"/>
      <c r="Q162" s="16"/>
      <c r="R162" s="16"/>
      <c r="S162" s="16"/>
      <c r="T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row>
    <row r="163" spans="1:66" x14ac:dyDescent="0.2">
      <c r="A163" s="16"/>
      <c r="B163" s="16"/>
      <c r="C163" s="16"/>
      <c r="D163" s="16"/>
      <c r="E163" s="16"/>
      <c r="F163" s="16"/>
      <c r="G163" s="16"/>
      <c r="H163" s="16"/>
      <c r="I163" s="16"/>
      <c r="J163" s="16"/>
      <c r="K163" s="16"/>
      <c r="M163" s="16"/>
      <c r="N163" s="16"/>
      <c r="O163" s="16"/>
      <c r="P163" s="16"/>
      <c r="Q163" s="16"/>
      <c r="R163" s="16"/>
      <c r="S163" s="16"/>
      <c r="T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row>
    <row r="164" spans="1:66" x14ac:dyDescent="0.2">
      <c r="A164" s="16"/>
      <c r="B164" s="16"/>
      <c r="C164" s="16"/>
      <c r="D164" s="16"/>
      <c r="E164" s="16"/>
      <c r="F164" s="16"/>
      <c r="G164" s="16"/>
      <c r="H164" s="16"/>
      <c r="I164" s="16"/>
      <c r="J164" s="16"/>
      <c r="K164" s="16"/>
      <c r="M164" s="16"/>
      <c r="N164" s="16"/>
      <c r="O164" s="16"/>
      <c r="P164" s="16"/>
      <c r="Q164" s="16"/>
      <c r="R164" s="16"/>
      <c r="S164" s="16"/>
      <c r="T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row>
    <row r="165" spans="1:66" x14ac:dyDescent="0.2">
      <c r="A165" s="16"/>
      <c r="B165" s="16"/>
      <c r="C165" s="16"/>
      <c r="D165" s="16"/>
      <c r="E165" s="16"/>
      <c r="F165" s="16"/>
      <c r="G165" s="16"/>
      <c r="H165" s="16"/>
      <c r="I165" s="16"/>
      <c r="J165" s="16"/>
      <c r="K165" s="16"/>
      <c r="M165" s="16"/>
      <c r="N165" s="16"/>
      <c r="O165" s="16"/>
      <c r="P165" s="16"/>
      <c r="Q165" s="16"/>
      <c r="R165" s="16"/>
      <c r="S165" s="16"/>
      <c r="T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row>
    <row r="166" spans="1:66" x14ac:dyDescent="0.2">
      <c r="A166" s="16"/>
      <c r="B166" s="16"/>
      <c r="C166" s="16"/>
      <c r="D166" s="16"/>
      <c r="E166" s="16"/>
      <c r="F166" s="16"/>
      <c r="G166" s="16"/>
      <c r="H166" s="16"/>
      <c r="I166" s="16"/>
      <c r="J166" s="16"/>
      <c r="K166" s="16"/>
      <c r="M166" s="16"/>
      <c r="N166" s="16"/>
      <c r="O166" s="16"/>
      <c r="P166" s="16"/>
      <c r="Q166" s="16"/>
      <c r="R166" s="16"/>
      <c r="S166" s="16"/>
      <c r="T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row>
    <row r="167" spans="1:66" x14ac:dyDescent="0.2">
      <c r="A167" s="16"/>
      <c r="B167" s="16"/>
      <c r="C167" s="16"/>
      <c r="D167" s="16"/>
      <c r="E167" s="16"/>
      <c r="F167" s="16"/>
      <c r="G167" s="16"/>
      <c r="H167" s="16"/>
      <c r="I167" s="16"/>
      <c r="J167" s="16"/>
      <c r="K167" s="16"/>
      <c r="M167" s="16"/>
      <c r="N167" s="16"/>
      <c r="O167" s="16"/>
      <c r="P167" s="16"/>
      <c r="Q167" s="16"/>
      <c r="R167" s="16"/>
      <c r="S167" s="16"/>
      <c r="T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row>
    <row r="168" spans="1:66" x14ac:dyDescent="0.2">
      <c r="A168" s="16"/>
      <c r="B168" s="16"/>
      <c r="C168" s="16"/>
      <c r="D168" s="16"/>
      <c r="E168" s="16"/>
      <c r="F168" s="16"/>
      <c r="G168" s="16"/>
      <c r="H168" s="16"/>
      <c r="I168" s="16"/>
      <c r="J168" s="16"/>
      <c r="K168" s="16"/>
      <c r="M168" s="16"/>
      <c r="N168" s="16"/>
      <c r="O168" s="16"/>
      <c r="P168" s="16"/>
      <c r="Q168" s="16"/>
      <c r="R168" s="16"/>
      <c r="S168" s="16"/>
      <c r="T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row>
    <row r="169" spans="1:66" x14ac:dyDescent="0.2">
      <c r="A169" s="16"/>
      <c r="B169" s="16"/>
      <c r="C169" s="16"/>
      <c r="D169" s="16"/>
      <c r="E169" s="16"/>
      <c r="F169" s="16"/>
      <c r="G169" s="16"/>
      <c r="H169" s="16"/>
      <c r="I169" s="16"/>
      <c r="J169" s="16"/>
      <c r="K169" s="16"/>
      <c r="M169" s="16"/>
      <c r="N169" s="16"/>
      <c r="O169" s="16"/>
      <c r="P169" s="16"/>
      <c r="Q169" s="16"/>
      <c r="R169" s="16"/>
      <c r="S169" s="16"/>
      <c r="T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row>
    <row r="170" spans="1:66" x14ac:dyDescent="0.2">
      <c r="A170" s="16"/>
      <c r="B170" s="16"/>
      <c r="C170" s="16"/>
      <c r="D170" s="16"/>
      <c r="E170" s="16"/>
      <c r="F170" s="16"/>
      <c r="G170" s="16"/>
      <c r="H170" s="16"/>
      <c r="I170" s="16"/>
      <c r="J170" s="16"/>
      <c r="K170" s="16"/>
      <c r="M170" s="16"/>
      <c r="N170" s="16"/>
      <c r="O170" s="16"/>
      <c r="P170" s="16"/>
      <c r="Q170" s="16"/>
      <c r="R170" s="16"/>
      <c r="S170" s="16"/>
      <c r="T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row>
    <row r="171" spans="1:66" x14ac:dyDescent="0.2">
      <c r="A171" s="16"/>
      <c r="B171" s="16"/>
      <c r="C171" s="16"/>
      <c r="D171" s="16"/>
      <c r="E171" s="16"/>
      <c r="F171" s="16"/>
      <c r="G171" s="16"/>
      <c r="H171" s="16"/>
      <c r="I171" s="16"/>
      <c r="J171" s="16"/>
      <c r="K171" s="16"/>
      <c r="M171" s="16"/>
      <c r="N171" s="16"/>
      <c r="O171" s="16"/>
      <c r="P171" s="16"/>
      <c r="Q171" s="16"/>
      <c r="R171" s="16"/>
      <c r="S171" s="16"/>
      <c r="T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row>
    <row r="172" spans="1:66" x14ac:dyDescent="0.2">
      <c r="A172" s="16"/>
      <c r="B172" s="16"/>
      <c r="C172" s="16"/>
      <c r="D172" s="16"/>
      <c r="E172" s="16"/>
      <c r="F172" s="16"/>
      <c r="G172" s="16"/>
      <c r="H172" s="16"/>
      <c r="I172" s="16"/>
      <c r="J172" s="16"/>
      <c r="K172" s="16"/>
      <c r="M172" s="16"/>
      <c r="N172" s="16"/>
      <c r="O172" s="16"/>
      <c r="P172" s="16"/>
      <c r="Q172" s="16"/>
      <c r="R172" s="16"/>
      <c r="S172" s="16"/>
      <c r="T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row>
    <row r="173" spans="1:66" x14ac:dyDescent="0.2">
      <c r="A173" s="16"/>
      <c r="B173" s="16"/>
      <c r="C173" s="16"/>
      <c r="D173" s="16"/>
      <c r="E173" s="16"/>
      <c r="F173" s="16"/>
      <c r="G173" s="16"/>
      <c r="H173" s="16"/>
      <c r="I173" s="16"/>
      <c r="J173" s="16"/>
      <c r="K173" s="16"/>
      <c r="M173" s="16"/>
      <c r="N173" s="16"/>
      <c r="O173" s="16"/>
      <c r="P173" s="16"/>
      <c r="Q173" s="16"/>
      <c r="R173" s="16"/>
      <c r="S173" s="16"/>
      <c r="T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row>
    <row r="174" spans="1:66" x14ac:dyDescent="0.2">
      <c r="A174" s="16"/>
      <c r="B174" s="16"/>
      <c r="C174" s="16"/>
      <c r="D174" s="16"/>
      <c r="E174" s="16"/>
      <c r="F174" s="16"/>
      <c r="G174" s="16"/>
      <c r="H174" s="16"/>
      <c r="I174" s="16"/>
      <c r="J174" s="16"/>
      <c r="K174" s="16"/>
      <c r="M174" s="16"/>
      <c r="N174" s="16"/>
      <c r="O174" s="16"/>
      <c r="P174" s="16"/>
      <c r="Q174" s="16"/>
      <c r="R174" s="16"/>
      <c r="S174" s="16"/>
      <c r="T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row>
    <row r="175" spans="1:66" x14ac:dyDescent="0.2">
      <c r="A175" s="16"/>
      <c r="B175" s="16"/>
      <c r="C175" s="16"/>
      <c r="D175" s="16"/>
      <c r="E175" s="16"/>
      <c r="F175" s="16"/>
      <c r="G175" s="16"/>
      <c r="H175" s="16"/>
      <c r="I175" s="16"/>
      <c r="J175" s="16"/>
      <c r="K175" s="16"/>
      <c r="M175" s="16"/>
      <c r="N175" s="16"/>
      <c r="O175" s="16"/>
      <c r="P175" s="16"/>
      <c r="Q175" s="16"/>
      <c r="R175" s="16"/>
      <c r="S175" s="16"/>
      <c r="T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row>
    <row r="176" spans="1:66" x14ac:dyDescent="0.2">
      <c r="A176" s="16"/>
      <c r="B176" s="16"/>
      <c r="C176" s="16"/>
      <c r="D176" s="16"/>
      <c r="E176" s="16"/>
      <c r="F176" s="16"/>
      <c r="G176" s="16"/>
      <c r="H176" s="16"/>
      <c r="I176" s="16"/>
      <c r="J176" s="16"/>
      <c r="K176" s="16"/>
      <c r="M176" s="16"/>
      <c r="N176" s="16"/>
      <c r="O176" s="16"/>
      <c r="P176" s="16"/>
      <c r="Q176" s="16"/>
      <c r="R176" s="16"/>
      <c r="S176" s="16"/>
      <c r="T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row>
    <row r="177" spans="1:66" x14ac:dyDescent="0.2">
      <c r="A177" s="16"/>
      <c r="B177" s="16"/>
      <c r="C177" s="16"/>
      <c r="D177" s="16"/>
      <c r="E177" s="16"/>
      <c r="F177" s="16"/>
      <c r="G177" s="16"/>
      <c r="H177" s="16"/>
      <c r="I177" s="16"/>
      <c r="J177" s="16"/>
      <c r="K177" s="16"/>
      <c r="M177" s="16"/>
      <c r="N177" s="16"/>
      <c r="O177" s="16"/>
      <c r="P177" s="16"/>
      <c r="Q177" s="16"/>
      <c r="R177" s="16"/>
      <c r="S177" s="16"/>
      <c r="T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row>
    <row r="178" spans="1:66" x14ac:dyDescent="0.2">
      <c r="A178" s="16"/>
      <c r="B178" s="16"/>
      <c r="C178" s="16"/>
      <c r="D178" s="16"/>
      <c r="E178" s="16"/>
      <c r="F178" s="16"/>
      <c r="G178" s="16"/>
      <c r="H178" s="16"/>
      <c r="I178" s="16"/>
      <c r="J178" s="16"/>
      <c r="K178" s="16"/>
      <c r="M178" s="16"/>
      <c r="N178" s="16"/>
      <c r="O178" s="16"/>
      <c r="P178" s="16"/>
      <c r="Q178" s="16"/>
      <c r="R178" s="16"/>
      <c r="S178" s="16"/>
      <c r="T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row>
    <row r="179" spans="1:66" x14ac:dyDescent="0.2">
      <c r="A179" s="16"/>
      <c r="B179" s="16"/>
      <c r="C179" s="16"/>
      <c r="D179" s="16"/>
      <c r="E179" s="16"/>
      <c r="F179" s="16"/>
      <c r="G179" s="16"/>
      <c r="H179" s="16"/>
      <c r="I179" s="16"/>
      <c r="J179" s="16"/>
      <c r="K179" s="16"/>
      <c r="M179" s="16"/>
      <c r="N179" s="16"/>
      <c r="O179" s="16"/>
      <c r="P179" s="16"/>
      <c r="Q179" s="16"/>
      <c r="R179" s="16"/>
      <c r="S179" s="16"/>
      <c r="T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row>
    <row r="180" spans="1:66" x14ac:dyDescent="0.2">
      <c r="A180" s="16"/>
      <c r="B180" s="16"/>
      <c r="C180" s="16"/>
      <c r="D180" s="16"/>
      <c r="E180" s="16"/>
      <c r="F180" s="16"/>
      <c r="G180" s="16"/>
      <c r="H180" s="16"/>
      <c r="I180" s="16"/>
      <c r="J180" s="16"/>
      <c r="K180" s="16"/>
      <c r="M180" s="16"/>
      <c r="N180" s="16"/>
      <c r="O180" s="16"/>
      <c r="P180" s="16"/>
      <c r="Q180" s="16"/>
      <c r="R180" s="16"/>
      <c r="S180" s="16"/>
      <c r="T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row>
    <row r="181" spans="1:66" x14ac:dyDescent="0.2">
      <c r="A181" s="16"/>
      <c r="B181" s="16"/>
      <c r="C181" s="16"/>
      <c r="D181" s="16"/>
      <c r="E181" s="16"/>
      <c r="F181" s="16"/>
      <c r="G181" s="16"/>
      <c r="H181" s="16"/>
      <c r="I181" s="16"/>
      <c r="J181" s="16"/>
      <c r="K181" s="16"/>
      <c r="M181" s="16"/>
      <c r="N181" s="16"/>
      <c r="O181" s="16"/>
      <c r="P181" s="16"/>
      <c r="Q181" s="16"/>
      <c r="R181" s="16"/>
      <c r="S181" s="16"/>
      <c r="T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row>
    <row r="182" spans="1:66" x14ac:dyDescent="0.2">
      <c r="A182" s="16"/>
      <c r="B182" s="16"/>
      <c r="C182" s="16"/>
      <c r="D182" s="16"/>
      <c r="E182" s="16"/>
      <c r="F182" s="16"/>
      <c r="G182" s="16"/>
      <c r="H182" s="16"/>
      <c r="I182" s="16"/>
      <c r="J182" s="16"/>
      <c r="K182" s="16"/>
      <c r="M182" s="16"/>
      <c r="N182" s="16"/>
      <c r="O182" s="16"/>
      <c r="P182" s="16"/>
      <c r="Q182" s="16"/>
      <c r="R182" s="16"/>
      <c r="S182" s="16"/>
      <c r="T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row>
    <row r="183" spans="1:66" x14ac:dyDescent="0.2">
      <c r="A183" s="16"/>
      <c r="B183" s="16"/>
      <c r="C183" s="16"/>
      <c r="D183" s="16"/>
      <c r="E183" s="16"/>
      <c r="F183" s="16"/>
      <c r="G183" s="16"/>
      <c r="H183" s="16"/>
      <c r="I183" s="16"/>
      <c r="J183" s="16"/>
      <c r="K183" s="16"/>
      <c r="M183" s="16"/>
      <c r="N183" s="16"/>
      <c r="O183" s="16"/>
      <c r="P183" s="16"/>
      <c r="Q183" s="16"/>
      <c r="R183" s="16"/>
      <c r="S183" s="16"/>
      <c r="T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row>
    <row r="184" spans="1:66" x14ac:dyDescent="0.2">
      <c r="A184" s="16"/>
      <c r="B184" s="16"/>
      <c r="C184" s="16"/>
      <c r="D184" s="16"/>
      <c r="E184" s="16"/>
      <c r="F184" s="16"/>
      <c r="G184" s="16"/>
      <c r="H184" s="16"/>
      <c r="I184" s="16"/>
      <c r="J184" s="16"/>
      <c r="K184" s="16"/>
      <c r="M184" s="16"/>
      <c r="N184" s="16"/>
      <c r="O184" s="16"/>
      <c r="P184" s="16"/>
      <c r="Q184" s="16"/>
      <c r="R184" s="16"/>
      <c r="S184" s="16"/>
      <c r="T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row>
    <row r="185" spans="1:66" x14ac:dyDescent="0.2">
      <c r="A185" s="16"/>
      <c r="B185" s="16"/>
      <c r="C185" s="16"/>
      <c r="D185" s="16"/>
      <c r="E185" s="16"/>
      <c r="F185" s="16"/>
      <c r="G185" s="16"/>
      <c r="H185" s="16"/>
      <c r="I185" s="16"/>
      <c r="J185" s="16"/>
      <c r="K185" s="16"/>
      <c r="M185" s="16"/>
      <c r="N185" s="16"/>
      <c r="O185" s="16"/>
      <c r="P185" s="16"/>
      <c r="Q185" s="16"/>
      <c r="R185" s="16"/>
      <c r="S185" s="16"/>
      <c r="T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row>
    <row r="186" spans="1:66" x14ac:dyDescent="0.2">
      <c r="A186" s="16"/>
      <c r="B186" s="16"/>
      <c r="C186" s="16"/>
      <c r="D186" s="16"/>
      <c r="E186" s="16"/>
      <c r="F186" s="16"/>
      <c r="G186" s="16"/>
      <c r="H186" s="16"/>
      <c r="I186" s="16"/>
      <c r="J186" s="16"/>
      <c r="K186" s="16"/>
      <c r="M186" s="16"/>
      <c r="N186" s="16"/>
      <c r="O186" s="16"/>
      <c r="P186" s="16"/>
      <c r="Q186" s="16"/>
      <c r="R186" s="16"/>
      <c r="S186" s="16"/>
      <c r="T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row>
    <row r="187" spans="1:66" x14ac:dyDescent="0.2">
      <c r="A187" s="16"/>
      <c r="B187" s="16"/>
      <c r="C187" s="16"/>
      <c r="D187" s="16"/>
      <c r="E187" s="16"/>
      <c r="F187" s="16"/>
      <c r="G187" s="16"/>
      <c r="H187" s="16"/>
      <c r="I187" s="16"/>
      <c r="J187" s="16"/>
      <c r="K187" s="16"/>
      <c r="M187" s="16"/>
      <c r="N187" s="16"/>
      <c r="O187" s="16"/>
      <c r="P187" s="16"/>
      <c r="Q187" s="16"/>
      <c r="R187" s="16"/>
      <c r="S187" s="16"/>
      <c r="T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row>
    <row r="188" spans="1:66" x14ac:dyDescent="0.2">
      <c r="A188" s="16"/>
      <c r="B188" s="16"/>
      <c r="C188" s="16"/>
      <c r="D188" s="16"/>
      <c r="E188" s="16"/>
      <c r="F188" s="16"/>
      <c r="G188" s="16"/>
      <c r="H188" s="16"/>
      <c r="I188" s="16"/>
      <c r="J188" s="16"/>
      <c r="K188" s="16"/>
      <c r="M188" s="16"/>
      <c r="N188" s="16"/>
      <c r="O188" s="16"/>
      <c r="P188" s="16"/>
      <c r="Q188" s="16"/>
      <c r="R188" s="16"/>
      <c r="S188" s="16"/>
      <c r="T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row>
    <row r="189" spans="1:66" x14ac:dyDescent="0.2">
      <c r="A189" s="16"/>
      <c r="B189" s="16"/>
      <c r="C189" s="16"/>
      <c r="D189" s="16"/>
      <c r="E189" s="16"/>
      <c r="F189" s="16"/>
      <c r="G189" s="16"/>
      <c r="H189" s="16"/>
      <c r="I189" s="16"/>
      <c r="J189" s="16"/>
      <c r="K189" s="16"/>
      <c r="M189" s="16"/>
      <c r="N189" s="16"/>
      <c r="O189" s="16"/>
      <c r="P189" s="16"/>
      <c r="Q189" s="16"/>
      <c r="R189" s="16"/>
      <c r="S189" s="16"/>
      <c r="T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row>
    <row r="190" spans="1:66" x14ac:dyDescent="0.2">
      <c r="A190" s="16"/>
      <c r="B190" s="16"/>
      <c r="C190" s="16"/>
      <c r="D190" s="16"/>
      <c r="E190" s="16"/>
      <c r="F190" s="16"/>
      <c r="G190" s="16"/>
      <c r="H190" s="16"/>
      <c r="I190" s="16"/>
      <c r="J190" s="16"/>
      <c r="K190" s="16"/>
      <c r="M190" s="16"/>
      <c r="N190" s="16"/>
      <c r="O190" s="16"/>
      <c r="P190" s="16"/>
      <c r="Q190" s="16"/>
      <c r="R190" s="16"/>
      <c r="S190" s="16"/>
      <c r="T190" s="16"/>
    </row>
    <row r="191" spans="1:66" x14ac:dyDescent="0.2">
      <c r="A191" s="16"/>
      <c r="B191" s="16"/>
      <c r="C191" s="16"/>
      <c r="D191" s="16"/>
      <c r="E191" s="16"/>
      <c r="F191" s="16"/>
      <c r="G191" s="16"/>
      <c r="H191" s="16"/>
      <c r="I191" s="16"/>
      <c r="J191" s="16"/>
      <c r="K191" s="16"/>
      <c r="M191" s="16"/>
      <c r="N191" s="16"/>
      <c r="O191" s="16"/>
      <c r="P191" s="16"/>
      <c r="Q191" s="16"/>
      <c r="R191" s="16"/>
      <c r="S191" s="16"/>
      <c r="T191" s="16"/>
    </row>
    <row r="192" spans="1:66" x14ac:dyDescent="0.2">
      <c r="A192" s="16"/>
      <c r="B192" s="16"/>
      <c r="C192" s="16"/>
      <c r="D192" s="16"/>
      <c r="E192" s="16"/>
      <c r="F192" s="16"/>
      <c r="G192" s="16"/>
      <c r="H192" s="16"/>
      <c r="I192" s="16"/>
      <c r="J192" s="16"/>
      <c r="K192" s="16"/>
      <c r="M192" s="16"/>
      <c r="N192" s="16"/>
      <c r="O192" s="16"/>
      <c r="P192" s="16"/>
      <c r="Q192" s="16"/>
      <c r="R192" s="16"/>
      <c r="S192" s="16"/>
      <c r="T192" s="16"/>
    </row>
    <row r="193" spans="1:20" x14ac:dyDescent="0.2">
      <c r="A193" s="16"/>
      <c r="B193" s="16"/>
      <c r="C193" s="16"/>
      <c r="D193" s="16"/>
      <c r="E193" s="16"/>
      <c r="F193" s="16"/>
      <c r="G193" s="16"/>
      <c r="H193" s="16"/>
      <c r="I193" s="16"/>
      <c r="J193" s="16"/>
      <c r="K193" s="16"/>
      <c r="M193" s="16"/>
      <c r="N193" s="16"/>
      <c r="O193" s="16"/>
      <c r="P193" s="16"/>
      <c r="Q193" s="16"/>
      <c r="R193" s="16"/>
      <c r="S193" s="16"/>
      <c r="T193" s="16"/>
    </row>
    <row r="194" spans="1:20" x14ac:dyDescent="0.2">
      <c r="A194" s="16"/>
      <c r="B194" s="16"/>
      <c r="C194" s="16"/>
      <c r="D194" s="16"/>
      <c r="E194" s="16"/>
      <c r="F194" s="16"/>
      <c r="G194" s="16"/>
      <c r="H194" s="16"/>
      <c r="I194" s="16"/>
      <c r="J194" s="16"/>
      <c r="K194" s="16"/>
      <c r="M194" s="16"/>
      <c r="N194" s="16"/>
      <c r="O194" s="16"/>
      <c r="P194" s="16"/>
      <c r="Q194" s="16"/>
      <c r="R194" s="16"/>
      <c r="S194" s="16"/>
      <c r="T194" s="16"/>
    </row>
    <row r="195" spans="1:20" x14ac:dyDescent="0.2">
      <c r="A195" s="16"/>
      <c r="B195" s="16"/>
      <c r="C195" s="16"/>
      <c r="D195" s="16"/>
      <c r="E195" s="16"/>
      <c r="F195" s="16"/>
      <c r="G195" s="16"/>
      <c r="H195" s="16"/>
      <c r="I195" s="16"/>
      <c r="J195" s="16"/>
      <c r="K195" s="16"/>
      <c r="M195" s="16"/>
      <c r="N195" s="16"/>
      <c r="O195" s="16"/>
      <c r="P195" s="16"/>
      <c r="Q195" s="16"/>
      <c r="R195" s="16"/>
      <c r="S195" s="16"/>
      <c r="T195" s="16"/>
    </row>
    <row r="196" spans="1:20" x14ac:dyDescent="0.2">
      <c r="A196" s="16"/>
      <c r="B196" s="16"/>
      <c r="C196" s="16"/>
      <c r="D196" s="16"/>
      <c r="E196" s="16"/>
      <c r="F196" s="16"/>
      <c r="G196" s="16"/>
      <c r="H196" s="16"/>
      <c r="I196" s="16"/>
      <c r="J196" s="16"/>
      <c r="K196" s="16"/>
      <c r="M196" s="16"/>
      <c r="N196" s="16"/>
      <c r="O196" s="16"/>
      <c r="P196" s="16"/>
      <c r="Q196" s="16"/>
      <c r="R196" s="16"/>
      <c r="S196" s="16"/>
      <c r="T196" s="16"/>
    </row>
    <row r="197" spans="1:20" x14ac:dyDescent="0.2">
      <c r="A197" s="16"/>
      <c r="B197" s="16"/>
      <c r="C197" s="16"/>
      <c r="D197" s="16"/>
      <c r="E197" s="16"/>
      <c r="F197" s="16"/>
      <c r="G197" s="16"/>
      <c r="H197" s="16"/>
      <c r="I197" s="16"/>
      <c r="J197" s="16"/>
      <c r="K197" s="16"/>
      <c r="M197" s="16"/>
      <c r="N197" s="16"/>
      <c r="O197" s="16"/>
      <c r="P197" s="16"/>
      <c r="Q197" s="16"/>
      <c r="R197" s="16"/>
      <c r="S197" s="16"/>
      <c r="T197" s="16"/>
    </row>
    <row r="198" spans="1:20" x14ac:dyDescent="0.2">
      <c r="A198" s="16"/>
      <c r="B198" s="16"/>
      <c r="C198" s="16"/>
      <c r="D198" s="16"/>
      <c r="E198" s="16"/>
      <c r="F198" s="16"/>
      <c r="G198" s="16"/>
      <c r="H198" s="16"/>
      <c r="I198" s="16"/>
      <c r="J198" s="16"/>
      <c r="K198" s="16"/>
      <c r="M198" s="16"/>
      <c r="N198" s="16"/>
      <c r="O198" s="16"/>
      <c r="P198" s="16"/>
      <c r="Q198" s="16"/>
      <c r="R198" s="16"/>
      <c r="S198" s="16"/>
      <c r="T198" s="16"/>
    </row>
    <row r="199" spans="1:20" x14ac:dyDescent="0.2">
      <c r="A199" s="16"/>
      <c r="B199" s="16"/>
      <c r="C199" s="16"/>
      <c r="D199" s="16"/>
      <c r="E199" s="16"/>
      <c r="F199" s="16"/>
      <c r="G199" s="16"/>
      <c r="H199" s="16"/>
      <c r="I199" s="16"/>
      <c r="J199" s="16"/>
      <c r="K199" s="16"/>
      <c r="M199" s="16"/>
      <c r="N199" s="16"/>
      <c r="O199" s="16"/>
      <c r="P199" s="16"/>
      <c r="Q199" s="16"/>
      <c r="R199" s="16"/>
      <c r="S199" s="16"/>
      <c r="T199" s="16"/>
    </row>
    <row r="200" spans="1:20" x14ac:dyDescent="0.2">
      <c r="A200" s="16"/>
      <c r="B200" s="16"/>
      <c r="C200" s="16"/>
      <c r="D200" s="16"/>
      <c r="E200" s="16"/>
      <c r="F200" s="16"/>
      <c r="G200" s="16"/>
      <c r="H200" s="16"/>
      <c r="I200" s="16"/>
      <c r="J200" s="16"/>
      <c r="K200" s="16"/>
      <c r="M200" s="16"/>
      <c r="N200" s="16"/>
      <c r="O200" s="16"/>
      <c r="P200" s="16"/>
      <c r="Q200" s="16"/>
      <c r="R200" s="16"/>
      <c r="S200" s="16"/>
      <c r="T200" s="16"/>
    </row>
    <row r="201" spans="1:20" x14ac:dyDescent="0.2">
      <c r="A201" s="16"/>
      <c r="B201" s="16"/>
      <c r="C201" s="16"/>
      <c r="D201" s="16"/>
      <c r="E201" s="16"/>
      <c r="F201" s="16"/>
      <c r="G201" s="16"/>
      <c r="H201" s="16"/>
      <c r="I201" s="16"/>
      <c r="J201" s="16"/>
      <c r="K201" s="16"/>
      <c r="M201" s="16"/>
      <c r="N201" s="16"/>
      <c r="O201" s="16"/>
      <c r="P201" s="16"/>
      <c r="Q201" s="16"/>
      <c r="R201" s="16"/>
      <c r="S201" s="16"/>
      <c r="T201" s="16"/>
    </row>
    <row r="202" spans="1:20" x14ac:dyDescent="0.2">
      <c r="A202" s="16"/>
      <c r="B202" s="16"/>
      <c r="C202" s="16"/>
      <c r="D202" s="16"/>
      <c r="E202" s="16"/>
      <c r="F202" s="16"/>
      <c r="G202" s="16"/>
      <c r="H202" s="16"/>
      <c r="I202" s="16"/>
      <c r="J202" s="16"/>
      <c r="K202" s="16"/>
      <c r="M202" s="16"/>
      <c r="N202" s="16"/>
      <c r="O202" s="16"/>
      <c r="P202" s="16"/>
      <c r="Q202" s="16"/>
      <c r="R202" s="16"/>
      <c r="S202" s="16"/>
      <c r="T202" s="16"/>
    </row>
    <row r="203" spans="1:20" x14ac:dyDescent="0.2">
      <c r="A203" s="16"/>
      <c r="B203" s="16"/>
      <c r="C203" s="16"/>
      <c r="D203" s="16"/>
      <c r="E203" s="16"/>
      <c r="F203" s="16"/>
      <c r="G203" s="16"/>
      <c r="H203" s="16"/>
      <c r="I203" s="16"/>
      <c r="J203" s="16"/>
      <c r="K203" s="16"/>
      <c r="M203" s="16"/>
      <c r="N203" s="16"/>
      <c r="O203" s="16"/>
      <c r="P203" s="16"/>
      <c r="Q203" s="16"/>
      <c r="R203" s="16"/>
      <c r="S203" s="16"/>
      <c r="T203" s="16"/>
    </row>
    <row r="204" spans="1:20" x14ac:dyDescent="0.2">
      <c r="A204" s="16"/>
      <c r="B204" s="16"/>
      <c r="C204" s="16"/>
      <c r="D204" s="16"/>
      <c r="E204" s="16"/>
      <c r="F204" s="16"/>
      <c r="G204" s="16"/>
      <c r="H204" s="16"/>
      <c r="I204" s="16"/>
      <c r="J204" s="16"/>
      <c r="K204" s="16"/>
      <c r="M204" s="16"/>
      <c r="N204" s="16"/>
      <c r="O204" s="16"/>
      <c r="P204" s="16"/>
      <c r="Q204" s="16"/>
      <c r="R204" s="16"/>
      <c r="S204" s="16"/>
      <c r="T204" s="16"/>
    </row>
    <row r="205" spans="1:20" x14ac:dyDescent="0.2">
      <c r="A205" s="16"/>
      <c r="B205" s="16"/>
      <c r="C205" s="16"/>
      <c r="D205" s="16"/>
      <c r="E205" s="16"/>
      <c r="F205" s="16"/>
      <c r="G205" s="16"/>
      <c r="H205" s="16"/>
      <c r="I205" s="16"/>
      <c r="J205" s="16"/>
      <c r="K205" s="16"/>
      <c r="M205" s="16"/>
      <c r="N205" s="16"/>
      <c r="O205" s="16"/>
      <c r="P205" s="16"/>
      <c r="Q205" s="16"/>
      <c r="R205" s="16"/>
      <c r="S205" s="16"/>
      <c r="T205" s="16"/>
    </row>
    <row r="206" spans="1:20" x14ac:dyDescent="0.2">
      <c r="A206" s="16"/>
      <c r="B206" s="16"/>
      <c r="C206" s="16"/>
      <c r="D206" s="16"/>
      <c r="E206" s="16"/>
      <c r="F206" s="16"/>
      <c r="G206" s="16"/>
      <c r="H206" s="16"/>
      <c r="I206" s="16"/>
      <c r="J206" s="16"/>
      <c r="K206" s="16"/>
      <c r="M206" s="16"/>
      <c r="N206" s="16"/>
      <c r="O206" s="16"/>
      <c r="P206" s="16"/>
      <c r="Q206" s="16"/>
      <c r="R206" s="16"/>
      <c r="S206" s="16"/>
    </row>
    <row r="207" spans="1:20" x14ac:dyDescent="0.2">
      <c r="A207" s="16"/>
      <c r="B207" s="16"/>
      <c r="C207" s="16"/>
      <c r="D207" s="16"/>
      <c r="E207" s="16"/>
      <c r="F207" s="16"/>
      <c r="G207" s="16"/>
      <c r="H207" s="16"/>
      <c r="I207" s="16"/>
      <c r="J207" s="16"/>
      <c r="K207" s="16"/>
      <c r="M207" s="16"/>
      <c r="N207" s="16"/>
      <c r="O207" s="16"/>
      <c r="P207" s="16"/>
      <c r="Q207" s="16"/>
      <c r="R207" s="16"/>
      <c r="S207" s="16"/>
    </row>
    <row r="208" spans="1:20" x14ac:dyDescent="0.2">
      <c r="A208" s="16"/>
      <c r="B208" s="16"/>
      <c r="C208" s="16"/>
      <c r="D208" s="16"/>
      <c r="E208" s="16"/>
      <c r="F208" s="16"/>
      <c r="G208" s="16"/>
      <c r="H208" s="16"/>
      <c r="I208" s="16"/>
      <c r="J208" s="16"/>
      <c r="K208" s="16"/>
      <c r="M208" s="16"/>
      <c r="N208" s="16"/>
      <c r="O208" s="16"/>
      <c r="P208" s="16"/>
      <c r="Q208" s="16"/>
      <c r="R208" s="16"/>
      <c r="S208" s="16"/>
    </row>
    <row r="209" spans="1:19" x14ac:dyDescent="0.2">
      <c r="A209" s="16"/>
      <c r="B209" s="16"/>
      <c r="C209" s="16"/>
      <c r="D209" s="16"/>
      <c r="E209" s="16"/>
      <c r="F209" s="16"/>
      <c r="G209" s="16"/>
      <c r="H209" s="16"/>
      <c r="I209" s="16"/>
      <c r="J209" s="16"/>
      <c r="K209" s="16"/>
      <c r="M209" s="16"/>
      <c r="N209" s="16"/>
      <c r="O209" s="16"/>
      <c r="P209" s="16"/>
      <c r="Q209" s="16"/>
      <c r="R209" s="16"/>
      <c r="S209" s="16"/>
    </row>
    <row r="210" spans="1:19" x14ac:dyDescent="0.2">
      <c r="A210" s="16"/>
      <c r="B210" s="16"/>
      <c r="C210" s="16"/>
      <c r="D210" s="16"/>
      <c r="E210" s="16"/>
      <c r="F210" s="16"/>
      <c r="G210" s="16"/>
      <c r="H210" s="16"/>
      <c r="I210" s="16"/>
      <c r="J210" s="16"/>
      <c r="K210" s="16"/>
      <c r="M210" s="16"/>
      <c r="N210" s="16"/>
      <c r="O210" s="16"/>
      <c r="P210" s="16"/>
      <c r="Q210" s="16"/>
      <c r="R210" s="16"/>
      <c r="S210" s="16"/>
    </row>
    <row r="211" spans="1:19" x14ac:dyDescent="0.2">
      <c r="M211" s="16"/>
      <c r="N211" s="16"/>
      <c r="O211" s="16"/>
      <c r="P211" s="16"/>
      <c r="Q211" s="16"/>
      <c r="R211" s="16"/>
      <c r="S211" s="16"/>
    </row>
    <row r="212" spans="1:19" x14ac:dyDescent="0.2">
      <c r="M212" s="16"/>
      <c r="N212" s="16"/>
      <c r="O212" s="16"/>
      <c r="P212" s="16"/>
      <c r="Q212" s="16"/>
      <c r="R212" s="16"/>
      <c r="S212" s="16"/>
    </row>
    <row r="213" spans="1:19" x14ac:dyDescent="0.2">
      <c r="M213" s="16"/>
      <c r="N213" s="16"/>
      <c r="O213" s="16"/>
      <c r="P213" s="16"/>
      <c r="Q213" s="16"/>
      <c r="R213" s="16"/>
      <c r="S213" s="16"/>
    </row>
    <row r="214" spans="1:19" x14ac:dyDescent="0.2">
      <c r="M214" s="16"/>
      <c r="N214" s="16"/>
      <c r="O214" s="16"/>
      <c r="P214" s="16"/>
      <c r="Q214" s="16"/>
      <c r="R214" s="16"/>
      <c r="S214" s="16"/>
    </row>
    <row r="215" spans="1:19" x14ac:dyDescent="0.2">
      <c r="M215" s="16"/>
      <c r="N215" s="16"/>
      <c r="O215" s="16"/>
      <c r="P215" s="16"/>
      <c r="Q215" s="16"/>
      <c r="R215" s="16"/>
      <c r="S215" s="16"/>
    </row>
    <row r="216" spans="1:19" x14ac:dyDescent="0.2">
      <c r="M216" s="16"/>
      <c r="N216" s="16"/>
      <c r="O216" s="16"/>
      <c r="P216" s="16"/>
      <c r="Q216" s="16"/>
      <c r="R216" s="16"/>
      <c r="S216" s="16"/>
    </row>
    <row r="217" spans="1:19" x14ac:dyDescent="0.2">
      <c r="M217" s="16"/>
      <c r="N217" s="16"/>
      <c r="O217" s="16"/>
      <c r="P217" s="16"/>
      <c r="Q217" s="16"/>
      <c r="R217" s="16"/>
      <c r="S217" s="16"/>
    </row>
    <row r="218" spans="1:19" x14ac:dyDescent="0.2">
      <c r="M218" s="16"/>
      <c r="N218" s="16"/>
      <c r="O218" s="16"/>
      <c r="P218" s="16"/>
      <c r="Q218" s="16"/>
      <c r="R218" s="16"/>
      <c r="S218" s="16"/>
    </row>
    <row r="219" spans="1:19" x14ac:dyDescent="0.2">
      <c r="M219" s="16"/>
      <c r="N219" s="16"/>
      <c r="O219" s="16"/>
      <c r="P219" s="16"/>
      <c r="Q219" s="16"/>
      <c r="R219" s="16"/>
      <c r="S219" s="16"/>
    </row>
    <row r="220" spans="1:19" x14ac:dyDescent="0.2">
      <c r="M220" s="16"/>
      <c r="N220" s="16"/>
      <c r="O220" s="16"/>
      <c r="P220" s="16"/>
      <c r="Q220" s="16"/>
      <c r="R220" s="16"/>
      <c r="S220" s="16"/>
    </row>
    <row r="221" spans="1:19" x14ac:dyDescent="0.2">
      <c r="M221" s="16"/>
      <c r="N221" s="16"/>
      <c r="O221" s="16"/>
      <c r="P221" s="16"/>
      <c r="Q221" s="16"/>
      <c r="R221" s="16"/>
      <c r="S221" s="16"/>
    </row>
  </sheetData>
  <mergeCells count="19">
    <mergeCell ref="N41:P41"/>
    <mergeCell ref="N34:Q34"/>
    <mergeCell ref="M62:S67"/>
    <mergeCell ref="N52:O52"/>
    <mergeCell ref="Q52:Q53"/>
    <mergeCell ref="M41:M42"/>
    <mergeCell ref="M34:M35"/>
    <mergeCell ref="R52:R53"/>
    <mergeCell ref="D26:G26"/>
    <mergeCell ref="D19:G19"/>
    <mergeCell ref="D12:G12"/>
    <mergeCell ref="D5:G5"/>
    <mergeCell ref="N27:Q27"/>
    <mergeCell ref="M22:T23"/>
    <mergeCell ref="M27:M28"/>
    <mergeCell ref="S5:V5"/>
    <mergeCell ref="S13:V13"/>
    <mergeCell ref="N5:Q5"/>
    <mergeCell ref="N13:Q13"/>
  </mergeCell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Overview</vt:lpstr>
      <vt:lpstr>Q #1</vt:lpstr>
      <vt:lpstr>Q #2</vt:lpstr>
      <vt:lpstr>Q #3</vt:lpstr>
      <vt:lpstr>Q #4</vt:lpstr>
      <vt:lpstr>Q #5</vt:lpstr>
      <vt:lpstr>Q #6</vt:lpstr>
      <vt:lpstr>Q #7</vt:lpstr>
      <vt:lpstr>Q #8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Roll</dc:creator>
  <cp:lastModifiedBy>Michael McPhail</cp:lastModifiedBy>
  <dcterms:created xsi:type="dcterms:W3CDTF">2025-03-04T16:49:50Z</dcterms:created>
  <dcterms:modified xsi:type="dcterms:W3CDTF">2025-09-29T20:19:52Z</dcterms:modified>
</cp:coreProperties>
</file>